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8800" windowHeight="12315" tabRatio="904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2" sheetId="24" state="hidden" r:id="rId12"/>
    <sheet name="Sheet1" sheetId="2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Schedule'!$A$1:$G$58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OFFSET(Lookups!$H$2,,,COUNTIF(Lookups!$H$2:$H$995,"?*"))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Lookups!$B$2:$AC$854</definedName>
    <definedName name="Z_8245A0A0_8911_4934_9A9B_B83065EDCD65_.wvu.Rows" localSheetId="10" hidden="1">Lookups!$1:$1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1"/>
  <c r="C18" i="25" l="1"/>
  <c r="C17"/>
  <c r="C16" a="1"/>
  <c r="C16" s="1"/>
  <c r="C14"/>
  <c r="C13"/>
  <c r="C12"/>
  <c r="C15" a="1"/>
  <c r="C15" s="1"/>
  <c r="C11" a="1"/>
  <c r="C11" s="1"/>
  <c r="C10" a="1"/>
  <c r="C10" s="1"/>
  <c r="C21"/>
  <c r="G46" i="11" l="1"/>
  <c r="C28" i="25" a="1"/>
  <c r="C28" s="1"/>
  <c r="B6" i="18"/>
  <c r="B5"/>
  <c r="B7" i="13"/>
  <c r="B6"/>
  <c r="C32" i="25" a="1"/>
  <c r="C32" s="1"/>
  <c r="C30" a="1"/>
  <c r="C30" s="1"/>
  <c r="C25"/>
  <c r="I44" i="11"/>
  <c r="D10"/>
  <c r="C24" i="25" a="1"/>
  <c r="C24" s="1"/>
  <c r="C20" a="1"/>
  <c r="C20" s="1"/>
  <c r="C22" l="1"/>
  <c r="C7" l="1"/>
  <c r="D12" i="11"/>
  <c r="D11"/>
  <c r="H10" s="1"/>
  <c r="J13"/>
  <c r="J12"/>
  <c r="J11"/>
  <c r="J10"/>
  <c r="H11"/>
  <c r="B4" i="19" l="1"/>
  <c r="B5" i="13"/>
  <c r="B4" i="18"/>
  <c r="B4" i="2"/>
  <c r="B6" i="16"/>
  <c r="C8" i="25"/>
  <c r="C26"/>
  <c r="C9" l="1"/>
  <c r="A17" i="20" l="1"/>
  <c r="A12"/>
  <c r="A11" l="1"/>
  <c r="A1" l="1"/>
  <c r="A61" i="22"/>
  <c r="B24" i="16" s="1"/>
  <c r="A32" i="22"/>
  <c r="A30"/>
  <c r="B21" i="16" s="1"/>
  <c r="B12"/>
  <c r="B8"/>
  <c r="B4"/>
  <c r="A1" l="1"/>
  <c r="A40" i="22"/>
  <c r="A34"/>
  <c r="A2"/>
  <c r="A2" i="3"/>
  <c r="A62"/>
  <c r="A61"/>
  <c r="G6" i="11" l="1"/>
  <c r="E6" i="16" l="1"/>
  <c r="A2" i="23" l="1"/>
  <c r="I45" i="11" l="1"/>
  <c r="I47" s="1"/>
  <c r="J55" i="22"/>
  <c r="K55"/>
  <c r="K54"/>
  <c r="J54"/>
  <c r="K52"/>
  <c r="J52"/>
  <c r="E55"/>
  <c r="F55"/>
  <c r="G55"/>
  <c r="F53"/>
  <c r="G53"/>
  <c r="G52"/>
  <c r="H52"/>
  <c r="F52"/>
  <c r="E54"/>
  <c r="F54"/>
  <c r="G54"/>
  <c r="H54"/>
  <c r="C53"/>
  <c r="D53"/>
  <c r="C54"/>
  <c r="D54"/>
  <c r="C55"/>
  <c r="D55"/>
  <c r="D52"/>
  <c r="C52"/>
  <c r="G51"/>
  <c r="C51"/>
  <c r="K48"/>
  <c r="J48"/>
  <c r="D48"/>
  <c r="E48"/>
  <c r="F48"/>
  <c r="G48"/>
  <c r="H48"/>
  <c r="C48"/>
  <c r="D46"/>
  <c r="E46"/>
  <c r="F46"/>
  <c r="G46"/>
  <c r="H46"/>
  <c r="I46"/>
  <c r="J46"/>
  <c r="K46"/>
  <c r="C46"/>
  <c r="D45"/>
  <c r="E45"/>
  <c r="F45"/>
  <c r="G45"/>
  <c r="H45"/>
  <c r="I45"/>
  <c r="J45"/>
  <c r="K45"/>
  <c r="C45"/>
  <c r="G44"/>
  <c r="F44"/>
  <c r="D44"/>
  <c r="C44"/>
  <c r="E43"/>
  <c r="F43"/>
  <c r="G43"/>
  <c r="H43"/>
  <c r="I43"/>
  <c r="J43"/>
  <c r="K43"/>
  <c r="D43"/>
  <c r="C43"/>
  <c r="D47" l="1"/>
  <c r="J47"/>
  <c r="H47"/>
  <c r="F47"/>
  <c r="I47"/>
  <c r="G47"/>
  <c r="K47"/>
  <c r="E47"/>
  <c r="C56"/>
  <c r="C47"/>
  <c r="C49" s="1"/>
  <c r="C39"/>
  <c r="C40" s="1"/>
  <c r="C59" l="1"/>
  <c r="D44" i="3" l="1"/>
  <c r="A3" i="23"/>
  <c r="A4" l="1"/>
  <c r="A5" l="1"/>
  <c r="A6" l="1"/>
  <c r="A7" l="1"/>
  <c r="A8" s="1"/>
  <c r="A9" s="1"/>
  <c r="A10" l="1"/>
  <c r="A11" s="1"/>
  <c r="A12" l="1"/>
  <c r="A13" l="1"/>
  <c r="A14" l="1"/>
  <c r="A15" l="1"/>
  <c r="A16" l="1"/>
  <c r="A17" s="1"/>
  <c r="A18" s="1"/>
  <c r="A19" s="1"/>
  <c r="A20" s="1"/>
  <c r="A21" s="1"/>
  <c r="A22" s="1"/>
  <c r="A23" s="1"/>
  <c r="A24" l="1"/>
  <c r="A25" s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l="1"/>
  <c r="A686" l="1"/>
  <c r="A687" l="1"/>
  <c r="A688" l="1"/>
  <c r="A689" l="1"/>
  <c r="A690" l="1"/>
  <c r="A691" l="1"/>
  <c r="A692" l="1"/>
  <c r="A693" l="1"/>
  <c r="A694" l="1"/>
  <c r="A695" l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l="1"/>
  <c r="A930" l="1"/>
  <c r="A931" l="1"/>
  <c r="A932" l="1"/>
  <c r="A933" l="1"/>
  <c r="A934" l="1"/>
  <c r="A935" l="1"/>
  <c r="A936" l="1"/>
  <c r="A937" l="1"/>
  <c r="A938" l="1"/>
  <c r="A939" l="1"/>
  <c r="A940" l="1"/>
  <c r="A941" l="1"/>
  <c r="A942" l="1"/>
  <c r="E53" i="3"/>
  <c r="F53"/>
  <c r="G53"/>
  <c r="H53"/>
  <c r="I53"/>
  <c r="J53"/>
  <c r="K53"/>
  <c r="L53"/>
  <c r="D53"/>
  <c r="A943" i="23" l="1"/>
  <c r="E61" i="3"/>
  <c r="E63" s="1"/>
  <c r="F61"/>
  <c r="F63" s="1"/>
  <c r="G61"/>
  <c r="G63" s="1"/>
  <c r="H61"/>
  <c r="H63" s="1"/>
  <c r="I61"/>
  <c r="I63" s="1"/>
  <c r="J61"/>
  <c r="J63" s="1"/>
  <c r="K61"/>
  <c r="K63" s="1"/>
  <c r="L61"/>
  <c r="L63" s="1"/>
  <c r="D61"/>
  <c r="D63" s="1"/>
  <c r="A944" i="23" l="1"/>
  <c r="A945" l="1"/>
  <c r="A946" l="1"/>
  <c r="A947" l="1"/>
  <c r="B23" i="16"/>
  <c r="M22"/>
  <c r="L22"/>
  <c r="K22"/>
  <c r="J22"/>
  <c r="I22"/>
  <c r="H22"/>
  <c r="G22"/>
  <c r="F22"/>
  <c r="E22"/>
  <c r="M21"/>
  <c r="L21"/>
  <c r="K21"/>
  <c r="J21"/>
  <c r="I21"/>
  <c r="H21"/>
  <c r="G21"/>
  <c r="F21"/>
  <c r="E21"/>
  <c r="M17"/>
  <c r="L17"/>
  <c r="K17"/>
  <c r="J17"/>
  <c r="I17"/>
  <c r="H17"/>
  <c r="G17"/>
  <c r="F17"/>
  <c r="E17"/>
  <c r="M16"/>
  <c r="L16"/>
  <c r="K16"/>
  <c r="J16"/>
  <c r="I16"/>
  <c r="H16"/>
  <c r="G16"/>
  <c r="F16"/>
  <c r="E16"/>
  <c r="I15"/>
  <c r="H15"/>
  <c r="F15"/>
  <c r="E15"/>
  <c r="M14"/>
  <c r="L14"/>
  <c r="K14"/>
  <c r="J14"/>
  <c r="I14"/>
  <c r="H14"/>
  <c r="G14"/>
  <c r="F14"/>
  <c r="E14"/>
  <c r="K28" i="22"/>
  <c r="K60" s="1"/>
  <c r="J28"/>
  <c r="J60" s="1"/>
  <c r="I28"/>
  <c r="I60" s="1"/>
  <c r="H28"/>
  <c r="H60" s="1"/>
  <c r="G28"/>
  <c r="G60" s="1"/>
  <c r="F28"/>
  <c r="F60" s="1"/>
  <c r="E28"/>
  <c r="E60" s="1"/>
  <c r="D28"/>
  <c r="D60" s="1"/>
  <c r="C28"/>
  <c r="C60" s="1"/>
  <c r="K23"/>
  <c r="K57" s="1"/>
  <c r="J23"/>
  <c r="J57" s="1"/>
  <c r="H23"/>
  <c r="H57" s="1"/>
  <c r="G23"/>
  <c r="G57" s="1"/>
  <c r="F23"/>
  <c r="F57" s="1"/>
  <c r="E23"/>
  <c r="E57" s="1"/>
  <c r="D23"/>
  <c r="D57" s="1"/>
  <c r="C23"/>
  <c r="C57" s="1"/>
  <c r="C58" s="1"/>
  <c r="K22"/>
  <c r="J22"/>
  <c r="H22"/>
  <c r="G22"/>
  <c r="F22"/>
  <c r="E22"/>
  <c r="D22"/>
  <c r="C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/>
  <c r="I29"/>
  <c r="H29"/>
  <c r="G29"/>
  <c r="F29"/>
  <c r="E29"/>
  <c r="D29"/>
  <c r="J29"/>
  <c r="K44" i="11"/>
  <c r="K45" s="1"/>
  <c r="E40"/>
  <c r="E46"/>
  <c r="L18" i="3"/>
  <c r="L47" s="1"/>
  <c r="K18"/>
  <c r="K47" s="1"/>
  <c r="J18"/>
  <c r="J47" s="1"/>
  <c r="I18"/>
  <c r="I47" s="1"/>
  <c r="H18"/>
  <c r="H47" s="1"/>
  <c r="G18"/>
  <c r="G47" s="1"/>
  <c r="F18"/>
  <c r="F47" s="1"/>
  <c r="E18"/>
  <c r="E47" s="1"/>
  <c r="D18"/>
  <c r="D47" s="1"/>
  <c r="A948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s="1"/>
  <c r="G20"/>
  <c r="I20"/>
  <c r="K20"/>
  <c r="M20"/>
  <c r="F20"/>
  <c r="H20"/>
  <c r="J20"/>
  <c r="L20"/>
  <c r="J32" i="3"/>
  <c r="J36" s="1"/>
  <c r="J54" s="1"/>
  <c r="J50"/>
  <c r="E32"/>
  <c r="E36" s="1"/>
  <c r="E54" s="1"/>
  <c r="E50"/>
  <c r="G32"/>
  <c r="G36" s="1"/>
  <c r="G54" s="1"/>
  <c r="G50"/>
  <c r="I32"/>
  <c r="I36" s="1"/>
  <c r="I54" s="1"/>
  <c r="I50"/>
  <c r="L32"/>
  <c r="L36" s="1"/>
  <c r="L54" s="1"/>
  <c r="L50"/>
  <c r="D32"/>
  <c r="D36" s="1"/>
  <c r="D50"/>
  <c r="F32"/>
  <c r="F36" s="1"/>
  <c r="F54" s="1"/>
  <c r="F50"/>
  <c r="H32"/>
  <c r="H36" s="1"/>
  <c r="H54" s="1"/>
  <c r="H50"/>
  <c r="K32"/>
  <c r="K36" s="1"/>
  <c r="K54" s="1"/>
  <c r="K50"/>
  <c r="K24" i="22"/>
  <c r="K58" s="1"/>
  <c r="F24"/>
  <c r="F58" s="1"/>
  <c r="G24"/>
  <c r="G58" s="1"/>
  <c r="E24"/>
  <c r="E58" s="1"/>
  <c r="G15"/>
  <c r="G49" s="1"/>
  <c r="E25"/>
  <c r="D15"/>
  <c r="D49" s="1"/>
  <c r="F25"/>
  <c r="E15"/>
  <c r="E49" s="1"/>
  <c r="F15"/>
  <c r="F49" s="1"/>
  <c r="G25"/>
  <c r="H15"/>
  <c r="H49" s="1"/>
  <c r="I25"/>
  <c r="H25"/>
  <c r="D25"/>
  <c r="I15"/>
  <c r="I49" s="1"/>
  <c r="C25"/>
  <c r="C29" s="1"/>
  <c r="C32" s="1"/>
  <c r="F33" i="25" s="1"/>
  <c r="C5" s="1"/>
  <c r="J15" i="22"/>
  <c r="J49" s="1"/>
  <c r="K25"/>
  <c r="C24"/>
  <c r="D24"/>
  <c r="D58" s="1"/>
  <c r="H24"/>
  <c r="H58" s="1"/>
  <c r="J25"/>
  <c r="J24"/>
  <c r="J58" s="1"/>
  <c r="K15"/>
  <c r="K49" s="1"/>
  <c r="C15"/>
  <c r="E47" i="11"/>
  <c r="D54" i="3" l="1"/>
  <c r="A949" i="23"/>
  <c r="J29" i="22"/>
  <c r="J32" s="1"/>
  <c r="J61" s="1"/>
  <c r="L24" i="16" s="1"/>
  <c r="J59" i="22"/>
  <c r="K29"/>
  <c r="K32" s="1"/>
  <c r="M23" i="16" s="1"/>
  <c r="K59" i="22"/>
  <c r="D29"/>
  <c r="D32" s="1"/>
  <c r="F23" i="16" s="1"/>
  <c r="D59" i="22"/>
  <c r="I29"/>
  <c r="I32" s="1"/>
  <c r="I61" s="1"/>
  <c r="K24" i="16" s="1"/>
  <c r="I59" i="22"/>
  <c r="G29"/>
  <c r="G32" s="1"/>
  <c r="I23" i="16" s="1"/>
  <c r="G59" i="22"/>
  <c r="H29"/>
  <c r="H32" s="1"/>
  <c r="H61" s="1"/>
  <c r="J24" i="16" s="1"/>
  <c r="H59" i="22"/>
  <c r="F29"/>
  <c r="F32" s="1"/>
  <c r="F61" s="1"/>
  <c r="H24" i="16" s="1"/>
  <c r="F59" i="22"/>
  <c r="E29"/>
  <c r="E32" s="1"/>
  <c r="G23" i="16" s="1"/>
  <c r="E59" i="22"/>
  <c r="C61"/>
  <c r="E24" i="16" s="1"/>
  <c r="K61" i="22" l="1"/>
  <c r="M24" i="16" s="1"/>
  <c r="K23"/>
  <c r="G61" i="22"/>
  <c r="I24" i="16" s="1"/>
  <c r="H23"/>
  <c r="E61" i="22"/>
  <c r="G24" i="16" s="1"/>
  <c r="D61" i="22"/>
  <c r="F24" i="16" s="1"/>
  <c r="J23"/>
  <c r="A950" i="23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L23" i="16"/>
  <c r="A996" i="23" l="1"/>
  <c r="H3" l="1"/>
  <c r="H4"/>
  <c r="H7"/>
  <c r="H5"/>
  <c r="H8"/>
  <c r="H6"/>
  <c r="H2"/>
  <c r="H707"/>
  <c r="H973"/>
  <c r="H972"/>
  <c r="H942"/>
  <c r="H928"/>
  <c r="H816"/>
  <c r="H752"/>
  <c r="H688"/>
  <c r="H963"/>
  <c r="H899"/>
  <c r="H835"/>
  <c r="H771"/>
  <c r="H896"/>
  <c r="H906"/>
  <c r="H864"/>
  <c r="H798"/>
  <c r="H734"/>
  <c r="H670"/>
  <c r="H945"/>
  <c r="H881"/>
  <c r="H817"/>
  <c r="H753"/>
  <c r="H43"/>
  <c r="H107"/>
  <c r="H171"/>
  <c r="H128"/>
  <c r="H214"/>
  <c r="H278"/>
  <c r="H342"/>
  <c r="H34"/>
  <c r="H162"/>
  <c r="H231"/>
  <c r="H331"/>
  <c r="H425"/>
  <c r="H489"/>
  <c r="H553"/>
  <c r="H293"/>
  <c r="H406"/>
  <c r="H470"/>
  <c r="H534"/>
  <c r="H598"/>
  <c r="H662"/>
  <c r="H693"/>
  <c r="H25"/>
  <c r="H89"/>
  <c r="H153"/>
  <c r="H92"/>
  <c r="H196"/>
  <c r="H260"/>
  <c r="H324"/>
  <c r="H388"/>
  <c r="H126"/>
  <c r="H213"/>
  <c r="H295"/>
  <c r="H407"/>
  <c r="H471"/>
  <c r="H535"/>
  <c r="H599"/>
  <c r="H385"/>
  <c r="H452"/>
  <c r="H516"/>
  <c r="H580"/>
  <c r="H644"/>
  <c r="H675"/>
  <c r="H39"/>
  <c r="H103"/>
  <c r="H167"/>
  <c r="H120"/>
  <c r="H210"/>
  <c r="H274"/>
  <c r="H338"/>
  <c r="H26"/>
  <c r="H154"/>
  <c r="H227"/>
  <c r="H323"/>
  <c r="H421"/>
  <c r="H485"/>
  <c r="H549"/>
  <c r="H285"/>
  <c r="H402"/>
  <c r="H466"/>
  <c r="H530"/>
  <c r="H594"/>
  <c r="H658"/>
  <c r="H689"/>
  <c r="H21"/>
  <c r="H85"/>
  <c r="H149"/>
  <c r="H84"/>
  <c r="H192"/>
  <c r="H256"/>
  <c r="H320"/>
  <c r="H384"/>
  <c r="H118"/>
  <c r="H209"/>
  <c r="H287"/>
  <c r="H403"/>
  <c r="H467"/>
  <c r="H531"/>
  <c r="H595"/>
  <c r="H377"/>
  <c r="H448"/>
  <c r="H512"/>
  <c r="H576"/>
  <c r="H640"/>
  <c r="H671"/>
  <c r="H735"/>
  <c r="H977"/>
  <c r="H990"/>
  <c r="H836"/>
  <c r="H772"/>
  <c r="H708"/>
  <c r="H623"/>
  <c r="H919"/>
  <c r="H855"/>
  <c r="H791"/>
  <c r="H976"/>
  <c r="H946"/>
  <c r="H936"/>
  <c r="H818"/>
  <c r="H754"/>
  <c r="H690"/>
  <c r="H965"/>
  <c r="H901"/>
  <c r="H837"/>
  <c r="H773"/>
  <c r="H603"/>
  <c r="H845"/>
  <c r="H988"/>
  <c r="H958"/>
  <c r="H960"/>
  <c r="H824"/>
  <c r="H760"/>
  <c r="H696"/>
  <c r="H971"/>
  <c r="H907"/>
  <c r="H843"/>
  <c r="H779"/>
  <c r="H932"/>
  <c r="H922"/>
  <c r="H892"/>
  <c r="H806"/>
  <c r="H742"/>
  <c r="H678"/>
  <c r="H953"/>
  <c r="H889"/>
  <c r="H825"/>
  <c r="H761"/>
  <c r="H35"/>
  <c r="H99"/>
  <c r="H163"/>
  <c r="H112"/>
  <c r="H206"/>
  <c r="H270"/>
  <c r="H334"/>
  <c r="H18"/>
  <c r="H146"/>
  <c r="H223"/>
  <c r="H315"/>
  <c r="H417"/>
  <c r="H481"/>
  <c r="H545"/>
  <c r="H277"/>
  <c r="H398"/>
  <c r="H462"/>
  <c r="H526"/>
  <c r="H590"/>
  <c r="H654"/>
  <c r="H685"/>
  <c r="H17"/>
  <c r="H81"/>
  <c r="H145"/>
  <c r="H76"/>
  <c r="H188"/>
  <c r="H252"/>
  <c r="H316"/>
  <c r="H380"/>
  <c r="H110"/>
  <c r="H205"/>
  <c r="H279"/>
  <c r="H399"/>
  <c r="H463"/>
  <c r="H527"/>
  <c r="H591"/>
  <c r="H369"/>
  <c r="H444"/>
  <c r="H508"/>
  <c r="H572"/>
  <c r="H636"/>
  <c r="H667"/>
  <c r="H31"/>
  <c r="H95"/>
  <c r="H159"/>
  <c r="H104"/>
  <c r="H202"/>
  <c r="H266"/>
  <c r="H330"/>
  <c r="H10"/>
  <c r="H138"/>
  <c r="H219"/>
  <c r="H307"/>
  <c r="H413"/>
  <c r="H477"/>
  <c r="H541"/>
  <c r="H269"/>
  <c r="H394"/>
  <c r="H458"/>
  <c r="H522"/>
  <c r="H586"/>
  <c r="H650"/>
  <c r="H681"/>
  <c r="H13"/>
  <c r="H77"/>
  <c r="H141"/>
  <c r="H100"/>
  <c r="H200"/>
  <c r="H264"/>
  <c r="H328"/>
  <c r="H134"/>
  <c r="H217"/>
  <c r="H303"/>
  <c r="H411"/>
  <c r="H475"/>
  <c r="H539"/>
  <c r="H265"/>
  <c r="H392"/>
  <c r="H456"/>
  <c r="H520"/>
  <c r="H584"/>
  <c r="H648"/>
  <c r="H679"/>
  <c r="H996"/>
  <c r="H966"/>
  <c r="H974"/>
  <c r="H828"/>
  <c r="H764"/>
  <c r="H700"/>
  <c r="H607"/>
  <c r="H911"/>
  <c r="H847"/>
  <c r="H783"/>
  <c r="H948"/>
  <c r="H930"/>
  <c r="H908"/>
  <c r="H810"/>
  <c r="H746"/>
  <c r="H682"/>
  <c r="H925"/>
  <c r="H797"/>
  <c r="H904"/>
  <c r="H984"/>
  <c r="H832"/>
  <c r="H768"/>
  <c r="H704"/>
  <c r="H615"/>
  <c r="H915"/>
  <c r="H851"/>
  <c r="H787"/>
  <c r="H964"/>
  <c r="H938"/>
  <c r="H924"/>
  <c r="H814"/>
  <c r="H750"/>
  <c r="H686"/>
  <c r="H961"/>
  <c r="H897"/>
  <c r="H833"/>
  <c r="H769"/>
  <c r="H27"/>
  <c r="H91"/>
  <c r="H155"/>
  <c r="H96"/>
  <c r="H198"/>
  <c r="H262"/>
  <c r="H326"/>
  <c r="H390"/>
  <c r="H130"/>
  <c r="H215"/>
  <c r="H299"/>
  <c r="H409"/>
  <c r="H473"/>
  <c r="H537"/>
  <c r="H261"/>
  <c r="H389"/>
  <c r="H454"/>
  <c r="H518"/>
  <c r="H582"/>
  <c r="H646"/>
  <c r="H677"/>
  <c r="H9"/>
  <c r="H73"/>
  <c r="H137"/>
  <c r="H60"/>
  <c r="H180"/>
  <c r="H244"/>
  <c r="H308"/>
  <c r="H372"/>
  <c r="H94"/>
  <c r="H197"/>
  <c r="H263"/>
  <c r="H391"/>
  <c r="H455"/>
  <c r="H519"/>
  <c r="H583"/>
  <c r="H353"/>
  <c r="H436"/>
  <c r="H500"/>
  <c r="H564"/>
  <c r="H628"/>
  <c r="H653"/>
  <c r="H23"/>
  <c r="H87"/>
  <c r="H151"/>
  <c r="H88"/>
  <c r="H194"/>
  <c r="H258"/>
  <c r="H322"/>
  <c r="H386"/>
  <c r="H122"/>
  <c r="H211"/>
  <c r="H291"/>
  <c r="H405"/>
  <c r="H469"/>
  <c r="H533"/>
  <c r="H597"/>
  <c r="H381"/>
  <c r="H450"/>
  <c r="H514"/>
  <c r="H578"/>
  <c r="H642"/>
  <c r="H673"/>
  <c r="H37"/>
  <c r="H101"/>
  <c r="H165"/>
  <c r="H116"/>
  <c r="H208"/>
  <c r="H272"/>
  <c r="H336"/>
  <c r="H22"/>
  <c r="H150"/>
  <c r="H225"/>
  <c r="H319"/>
  <c r="H419"/>
  <c r="H483"/>
  <c r="H547"/>
  <c r="H281"/>
  <c r="H400"/>
  <c r="H464"/>
  <c r="H528"/>
  <c r="H592"/>
  <c r="H656"/>
  <c r="H687"/>
  <c r="H978"/>
  <c r="H950"/>
  <c r="H944"/>
  <c r="H820"/>
  <c r="H756"/>
  <c r="H692"/>
  <c r="H967"/>
  <c r="H903"/>
  <c r="H839"/>
  <c r="H775"/>
  <c r="H912"/>
  <c r="H914"/>
  <c r="H876"/>
  <c r="H802"/>
  <c r="H738"/>
  <c r="H674"/>
  <c r="H949"/>
  <c r="H885"/>
  <c r="H821"/>
  <c r="H757"/>
  <c r="H941"/>
  <c r="H813"/>
  <c r="H940"/>
  <c r="H926"/>
  <c r="H900"/>
  <c r="H808"/>
  <c r="H744"/>
  <c r="H680"/>
  <c r="H955"/>
  <c r="H891"/>
  <c r="H827"/>
  <c r="H763"/>
  <c r="H995"/>
  <c r="H890"/>
  <c r="H854"/>
  <c r="H790"/>
  <c r="H726"/>
  <c r="H659"/>
  <c r="H937"/>
  <c r="H873"/>
  <c r="H809"/>
  <c r="H745"/>
  <c r="H51"/>
  <c r="H115"/>
  <c r="H16"/>
  <c r="H144"/>
  <c r="H222"/>
  <c r="H286"/>
  <c r="H350"/>
  <c r="H50"/>
  <c r="H175"/>
  <c r="H239"/>
  <c r="H347"/>
  <c r="H433"/>
  <c r="H497"/>
  <c r="H561"/>
  <c r="H309"/>
  <c r="H414"/>
  <c r="H478"/>
  <c r="H542"/>
  <c r="H606"/>
  <c r="H609"/>
  <c r="H701"/>
  <c r="H33"/>
  <c r="H97"/>
  <c r="H161"/>
  <c r="H108"/>
  <c r="H204"/>
  <c r="H268"/>
  <c r="H332"/>
  <c r="H14"/>
  <c r="H142"/>
  <c r="H221"/>
  <c r="H311"/>
  <c r="H415"/>
  <c r="H479"/>
  <c r="H543"/>
  <c r="H273"/>
  <c r="H396"/>
  <c r="H460"/>
  <c r="H524"/>
  <c r="H588"/>
  <c r="H652"/>
  <c r="H683"/>
  <c r="H47"/>
  <c r="H111"/>
  <c r="H136"/>
  <c r="H218"/>
  <c r="H282"/>
  <c r="H346"/>
  <c r="H42"/>
  <c r="H170"/>
  <c r="H235"/>
  <c r="H339"/>
  <c r="H429"/>
  <c r="H493"/>
  <c r="H557"/>
  <c r="H301"/>
  <c r="H410"/>
  <c r="H474"/>
  <c r="H538"/>
  <c r="H602"/>
  <c r="H601"/>
  <c r="H697"/>
  <c r="H29"/>
  <c r="H93"/>
  <c r="H157"/>
  <c r="H132"/>
  <c r="H216"/>
  <c r="H280"/>
  <c r="H344"/>
  <c r="H38"/>
  <c r="H166"/>
  <c r="H233"/>
  <c r="H335"/>
  <c r="H427"/>
  <c r="H491"/>
  <c r="H555"/>
  <c r="H297"/>
  <c r="H408"/>
  <c r="H472"/>
  <c r="H536"/>
  <c r="H600"/>
  <c r="H664"/>
  <c r="H695"/>
  <c r="H956"/>
  <c r="H934"/>
  <c r="H916"/>
  <c r="H812"/>
  <c r="H748"/>
  <c r="H684"/>
  <c r="H959"/>
  <c r="H895"/>
  <c r="H831"/>
  <c r="H767"/>
  <c r="H880"/>
  <c r="H898"/>
  <c r="H858"/>
  <c r="H794"/>
  <c r="H730"/>
  <c r="H666"/>
  <c r="H893"/>
  <c r="H765"/>
  <c r="H638"/>
  <c r="H733"/>
  <c r="H129"/>
  <c r="H172"/>
  <c r="H300"/>
  <c r="H78"/>
  <c r="H253"/>
  <c r="H447"/>
  <c r="H575"/>
  <c r="H428"/>
  <c r="H556"/>
  <c r="H637"/>
  <c r="H79"/>
  <c r="H72"/>
  <c r="H250"/>
  <c r="H378"/>
  <c r="H203"/>
  <c r="H397"/>
  <c r="H525"/>
  <c r="H365"/>
  <c r="H506"/>
  <c r="H634"/>
  <c r="H729"/>
  <c r="H125"/>
  <c r="H184"/>
  <c r="H312"/>
  <c r="H102"/>
  <c r="H271"/>
  <c r="H459"/>
  <c r="H587"/>
  <c r="H440"/>
  <c r="H568"/>
  <c r="H661"/>
  <c r="H985"/>
  <c r="H844"/>
  <c r="H716"/>
  <c r="H927"/>
  <c r="H799"/>
  <c r="H962"/>
  <c r="H826"/>
  <c r="H698"/>
  <c r="H829"/>
  <c r="H989"/>
  <c r="H878"/>
  <c r="H848"/>
  <c r="H784"/>
  <c r="H720"/>
  <c r="H647"/>
  <c r="H931"/>
  <c r="H867"/>
  <c r="H803"/>
  <c r="H739"/>
  <c r="H970"/>
  <c r="H980"/>
  <c r="H830"/>
  <c r="H766"/>
  <c r="H702"/>
  <c r="H611"/>
  <c r="H913"/>
  <c r="H849"/>
  <c r="H785"/>
  <c r="H11"/>
  <c r="H75"/>
  <c r="H139"/>
  <c r="H64"/>
  <c r="H182"/>
  <c r="H246"/>
  <c r="H310"/>
  <c r="H374"/>
  <c r="H98"/>
  <c r="H199"/>
  <c r="H267"/>
  <c r="H393"/>
  <c r="H457"/>
  <c r="H521"/>
  <c r="H585"/>
  <c r="H357"/>
  <c r="H438"/>
  <c r="H502"/>
  <c r="H566"/>
  <c r="H630"/>
  <c r="H657"/>
  <c r="H725"/>
  <c r="H57"/>
  <c r="H121"/>
  <c r="H28"/>
  <c r="H156"/>
  <c r="H228"/>
  <c r="H292"/>
  <c r="H356"/>
  <c r="H62"/>
  <c r="H181"/>
  <c r="H245"/>
  <c r="H359"/>
  <c r="H439"/>
  <c r="H503"/>
  <c r="H567"/>
  <c r="H321"/>
  <c r="H420"/>
  <c r="H484"/>
  <c r="H548"/>
  <c r="H612"/>
  <c r="H621"/>
  <c r="H71"/>
  <c r="H135"/>
  <c r="H56"/>
  <c r="H178"/>
  <c r="H242"/>
  <c r="H306"/>
  <c r="H370"/>
  <c r="H90"/>
  <c r="H195"/>
  <c r="H259"/>
  <c r="H387"/>
  <c r="H453"/>
  <c r="H517"/>
  <c r="H581"/>
  <c r="H349"/>
  <c r="H434"/>
  <c r="H498"/>
  <c r="H562"/>
  <c r="H626"/>
  <c r="H649"/>
  <c r="H721"/>
  <c r="H53"/>
  <c r="H117"/>
  <c r="H20"/>
  <c r="H148"/>
  <c r="H224"/>
  <c r="H288"/>
  <c r="H352"/>
  <c r="H54"/>
  <c r="H177"/>
  <c r="H241"/>
  <c r="H351"/>
  <c r="H435"/>
  <c r="H499"/>
  <c r="H563"/>
  <c r="H313"/>
  <c r="H416"/>
  <c r="H480"/>
  <c r="H544"/>
  <c r="H608"/>
  <c r="H613"/>
  <c r="H703"/>
  <c r="H920"/>
  <c r="H918"/>
  <c r="H884"/>
  <c r="H804"/>
  <c r="H740"/>
  <c r="H676"/>
  <c r="H951"/>
  <c r="H887"/>
  <c r="H823"/>
  <c r="H759"/>
  <c r="H991"/>
  <c r="H882"/>
  <c r="H850"/>
  <c r="H786"/>
  <c r="H722"/>
  <c r="H651"/>
  <c r="H933"/>
  <c r="H869"/>
  <c r="H805"/>
  <c r="H741"/>
  <c r="H909"/>
  <c r="H781"/>
  <c r="H872"/>
  <c r="H894"/>
  <c r="H856"/>
  <c r="H792"/>
  <c r="H728"/>
  <c r="H663"/>
  <c r="H939"/>
  <c r="H875"/>
  <c r="H811"/>
  <c r="H747"/>
  <c r="H979"/>
  <c r="H994"/>
  <c r="H838"/>
  <c r="H774"/>
  <c r="H710"/>
  <c r="H627"/>
  <c r="H921"/>
  <c r="H857"/>
  <c r="H793"/>
  <c r="H723"/>
  <c r="H67"/>
  <c r="H131"/>
  <c r="H48"/>
  <c r="H174"/>
  <c r="H238"/>
  <c r="H302"/>
  <c r="H366"/>
  <c r="H82"/>
  <c r="H191"/>
  <c r="H255"/>
  <c r="H379"/>
  <c r="H449"/>
  <c r="H513"/>
  <c r="H577"/>
  <c r="H341"/>
  <c r="H430"/>
  <c r="H494"/>
  <c r="H558"/>
  <c r="H622"/>
  <c r="H641"/>
  <c r="H717"/>
  <c r="H49"/>
  <c r="H113"/>
  <c r="H12"/>
  <c r="H140"/>
  <c r="H220"/>
  <c r="H284"/>
  <c r="H348"/>
  <c r="H46"/>
  <c r="H173"/>
  <c r="H237"/>
  <c r="H343"/>
  <c r="H431"/>
  <c r="H495"/>
  <c r="H559"/>
  <c r="H305"/>
  <c r="H412"/>
  <c r="H476"/>
  <c r="H540"/>
  <c r="H604"/>
  <c r="H605"/>
  <c r="H699"/>
  <c r="H63"/>
  <c r="H127"/>
  <c r="H40"/>
  <c r="H168"/>
  <c r="H234"/>
  <c r="H298"/>
  <c r="H362"/>
  <c r="H74"/>
  <c r="H187"/>
  <c r="H251"/>
  <c r="H371"/>
  <c r="H445"/>
  <c r="H509"/>
  <c r="H573"/>
  <c r="H333"/>
  <c r="H426"/>
  <c r="H490"/>
  <c r="H554"/>
  <c r="H618"/>
  <c r="H633"/>
  <c r="H713"/>
  <c r="H45"/>
  <c r="H109"/>
  <c r="H36"/>
  <c r="H164"/>
  <c r="H232"/>
  <c r="H296"/>
  <c r="H360"/>
  <c r="H70"/>
  <c r="H185"/>
  <c r="H249"/>
  <c r="H367"/>
  <c r="H443"/>
  <c r="H507"/>
  <c r="H571"/>
  <c r="H329"/>
  <c r="H424"/>
  <c r="H488"/>
  <c r="H552"/>
  <c r="H616"/>
  <c r="H629"/>
  <c r="H711"/>
  <c r="H888"/>
  <c r="H902"/>
  <c r="H860"/>
  <c r="H796"/>
  <c r="H732"/>
  <c r="H668"/>
  <c r="H943"/>
  <c r="H879"/>
  <c r="H815"/>
  <c r="H751"/>
  <c r="H983"/>
  <c r="H866"/>
  <c r="H842"/>
  <c r="H778"/>
  <c r="H714"/>
  <c r="H635"/>
  <c r="H861"/>
  <c r="H731"/>
  <c r="H910"/>
  <c r="H868"/>
  <c r="H800"/>
  <c r="H736"/>
  <c r="H672"/>
  <c r="H947"/>
  <c r="H883"/>
  <c r="H819"/>
  <c r="H755"/>
  <c r="H987"/>
  <c r="H874"/>
  <c r="H846"/>
  <c r="H782"/>
  <c r="H718"/>
  <c r="H643"/>
  <c r="H929"/>
  <c r="H865"/>
  <c r="H801"/>
  <c r="H737"/>
  <c r="H59"/>
  <c r="H123"/>
  <c r="H32"/>
  <c r="H160"/>
  <c r="H230"/>
  <c r="H294"/>
  <c r="H358"/>
  <c r="H66"/>
  <c r="H183"/>
  <c r="H247"/>
  <c r="H363"/>
  <c r="H441"/>
  <c r="H505"/>
  <c r="H569"/>
  <c r="H325"/>
  <c r="H422"/>
  <c r="H486"/>
  <c r="H550"/>
  <c r="H614"/>
  <c r="H625"/>
  <c r="H709"/>
  <c r="H41"/>
  <c r="H105"/>
  <c r="H169"/>
  <c r="H124"/>
  <c r="H212"/>
  <c r="H276"/>
  <c r="H340"/>
  <c r="H30"/>
  <c r="H158"/>
  <c r="H229"/>
  <c r="H327"/>
  <c r="H423"/>
  <c r="H487"/>
  <c r="H551"/>
  <c r="H289"/>
  <c r="H404"/>
  <c r="H468"/>
  <c r="H532"/>
  <c r="H596"/>
  <c r="H660"/>
  <c r="H691"/>
  <c r="H55"/>
  <c r="H119"/>
  <c r="H24"/>
  <c r="H152"/>
  <c r="H226"/>
  <c r="H290"/>
  <c r="H354"/>
  <c r="H58"/>
  <c r="H179"/>
  <c r="H243"/>
  <c r="H355"/>
  <c r="H437"/>
  <c r="H501"/>
  <c r="H565"/>
  <c r="H317"/>
  <c r="H418"/>
  <c r="H482"/>
  <c r="H546"/>
  <c r="H610"/>
  <c r="H617"/>
  <c r="H705"/>
  <c r="H69"/>
  <c r="H133"/>
  <c r="H52"/>
  <c r="H176"/>
  <c r="H240"/>
  <c r="H304"/>
  <c r="H368"/>
  <c r="H86"/>
  <c r="H193"/>
  <c r="H257"/>
  <c r="H383"/>
  <c r="H451"/>
  <c r="H515"/>
  <c r="H579"/>
  <c r="H345"/>
  <c r="H432"/>
  <c r="H496"/>
  <c r="H560"/>
  <c r="H624"/>
  <c r="H645"/>
  <c r="H719"/>
  <c r="H993"/>
  <c r="H886"/>
  <c r="H852"/>
  <c r="H788"/>
  <c r="H724"/>
  <c r="H655"/>
  <c r="H935"/>
  <c r="H871"/>
  <c r="H807"/>
  <c r="H743"/>
  <c r="H975"/>
  <c r="H986"/>
  <c r="H834"/>
  <c r="H770"/>
  <c r="H706"/>
  <c r="H619"/>
  <c r="H917"/>
  <c r="H853"/>
  <c r="H789"/>
  <c r="H715"/>
  <c r="H877"/>
  <c r="H749"/>
  <c r="H981"/>
  <c r="H862"/>
  <c r="H840"/>
  <c r="H776"/>
  <c r="H712"/>
  <c r="H631"/>
  <c r="H923"/>
  <c r="H859"/>
  <c r="H795"/>
  <c r="H982"/>
  <c r="H954"/>
  <c r="H952"/>
  <c r="H822"/>
  <c r="H758"/>
  <c r="H694"/>
  <c r="H969"/>
  <c r="H905"/>
  <c r="H841"/>
  <c r="H777"/>
  <c r="H19"/>
  <c r="H83"/>
  <c r="H147"/>
  <c r="H80"/>
  <c r="H190"/>
  <c r="H254"/>
  <c r="H318"/>
  <c r="H382"/>
  <c r="H114"/>
  <c r="H207"/>
  <c r="H283"/>
  <c r="H401"/>
  <c r="H465"/>
  <c r="H529"/>
  <c r="H593"/>
  <c r="H373"/>
  <c r="H446"/>
  <c r="H510"/>
  <c r="H574"/>
  <c r="H669"/>
  <c r="H65"/>
  <c r="H44"/>
  <c r="H236"/>
  <c r="H364"/>
  <c r="H189"/>
  <c r="H375"/>
  <c r="H511"/>
  <c r="H337"/>
  <c r="H492"/>
  <c r="H620"/>
  <c r="H15"/>
  <c r="H143"/>
  <c r="H186"/>
  <c r="H314"/>
  <c r="H106"/>
  <c r="H275"/>
  <c r="H461"/>
  <c r="H589"/>
  <c r="H442"/>
  <c r="H570"/>
  <c r="H665"/>
  <c r="H61"/>
  <c r="H68"/>
  <c r="H248"/>
  <c r="H376"/>
  <c r="H201"/>
  <c r="H395"/>
  <c r="H523"/>
  <c r="H361"/>
  <c r="H504"/>
  <c r="H632"/>
  <c r="H727"/>
  <c r="H870"/>
  <c r="H780"/>
  <c r="H639"/>
  <c r="H863"/>
  <c r="H992"/>
  <c r="H968"/>
  <c r="H762"/>
  <c r="H957"/>
  <c r="G2" l="1" a="1"/>
  <c r="G2" s="1"/>
  <c r="G60" l="1"/>
  <c r="G188"/>
  <c r="G316"/>
  <c r="G823"/>
  <c r="G132"/>
  <c r="G503"/>
  <c r="G846"/>
  <c r="G29"/>
  <c r="G204"/>
  <c r="G526"/>
  <c r="G148"/>
  <c r="G398"/>
  <c r="G910"/>
  <c r="G21"/>
  <c r="G252"/>
  <c r="G654"/>
  <c r="G68"/>
  <c r="G196"/>
  <c r="G260"/>
  <c r="G677"/>
  <c r="G76"/>
  <c r="G268"/>
  <c r="G695"/>
  <c r="G4"/>
  <c r="G276"/>
  <c r="G549"/>
  <c r="G887"/>
  <c r="G37"/>
  <c r="G156"/>
  <c r="G228"/>
  <c r="G421"/>
  <c r="G590"/>
  <c r="G759"/>
  <c r="G933"/>
  <c r="G140"/>
  <c r="G357"/>
  <c r="G869"/>
  <c r="G36"/>
  <c r="G84"/>
  <c r="G212"/>
  <c r="G375"/>
  <c r="G718"/>
  <c r="G5"/>
  <c r="G92"/>
  <c r="G220"/>
  <c r="G284"/>
  <c r="G741"/>
  <c r="G12"/>
  <c r="G100"/>
  <c r="G292"/>
  <c r="G13"/>
  <c r="G45"/>
  <c r="G108"/>
  <c r="G172"/>
  <c r="G236"/>
  <c r="G300"/>
  <c r="G439"/>
  <c r="G613"/>
  <c r="G782"/>
  <c r="G951"/>
  <c r="G124"/>
  <c r="G485"/>
  <c r="G28"/>
  <c r="G334"/>
  <c r="G567"/>
  <c r="G44"/>
  <c r="G164"/>
  <c r="G20"/>
  <c r="G52"/>
  <c r="G116"/>
  <c r="G180"/>
  <c r="G244"/>
  <c r="G308"/>
  <c r="G462"/>
  <c r="G631"/>
  <c r="G805"/>
  <c r="G974"/>
  <c r="G61"/>
  <c r="G109"/>
  <c r="G157"/>
  <c r="G197"/>
  <c r="G245"/>
  <c r="G277"/>
  <c r="G317"/>
  <c r="G399"/>
  <c r="G527"/>
  <c r="G614"/>
  <c r="G742"/>
  <c r="G829"/>
  <c r="G975"/>
  <c r="G6"/>
  <c r="G14"/>
  <c r="G22"/>
  <c r="G30"/>
  <c r="G38"/>
  <c r="G46"/>
  <c r="G54"/>
  <c r="G62"/>
  <c r="G70"/>
  <c r="G78"/>
  <c r="G86"/>
  <c r="G94"/>
  <c r="G102"/>
  <c r="G110"/>
  <c r="G118"/>
  <c r="G126"/>
  <c r="G134"/>
  <c r="G142"/>
  <c r="G150"/>
  <c r="G158"/>
  <c r="G166"/>
  <c r="G174"/>
  <c r="G182"/>
  <c r="G190"/>
  <c r="G198"/>
  <c r="G206"/>
  <c r="G214"/>
  <c r="G222"/>
  <c r="G230"/>
  <c r="G238"/>
  <c r="G246"/>
  <c r="G254"/>
  <c r="G262"/>
  <c r="G270"/>
  <c r="G278"/>
  <c r="G286"/>
  <c r="G294"/>
  <c r="G302"/>
  <c r="G310"/>
  <c r="G318"/>
  <c r="G341"/>
  <c r="G359"/>
  <c r="G382"/>
  <c r="G405"/>
  <c r="G423"/>
  <c r="G446"/>
  <c r="G469"/>
  <c r="G487"/>
  <c r="G510"/>
  <c r="G533"/>
  <c r="G551"/>
  <c r="G574"/>
  <c r="G597"/>
  <c r="G615"/>
  <c r="G638"/>
  <c r="G661"/>
  <c r="G679"/>
  <c r="G702"/>
  <c r="G725"/>
  <c r="G743"/>
  <c r="G766"/>
  <c r="G789"/>
  <c r="G807"/>
  <c r="G830"/>
  <c r="G853"/>
  <c r="G871"/>
  <c r="G894"/>
  <c r="G917"/>
  <c r="G935"/>
  <c r="G958"/>
  <c r="G981"/>
  <c r="G69"/>
  <c r="G141"/>
  <c r="G221"/>
  <c r="G301"/>
  <c r="G445"/>
  <c r="G637"/>
  <c r="G957"/>
  <c r="G7"/>
  <c r="G15"/>
  <c r="G23"/>
  <c r="G31"/>
  <c r="G39"/>
  <c r="G47"/>
  <c r="G55"/>
  <c r="G63"/>
  <c r="G71"/>
  <c r="G79"/>
  <c r="G87"/>
  <c r="G95"/>
  <c r="G103"/>
  <c r="G111"/>
  <c r="G119"/>
  <c r="G127"/>
  <c r="G135"/>
  <c r="G143"/>
  <c r="G151"/>
  <c r="G159"/>
  <c r="G167"/>
  <c r="G175"/>
  <c r="G183"/>
  <c r="G191"/>
  <c r="G199"/>
  <c r="G207"/>
  <c r="G215"/>
  <c r="G223"/>
  <c r="G231"/>
  <c r="G239"/>
  <c r="G247"/>
  <c r="G255"/>
  <c r="G263"/>
  <c r="G271"/>
  <c r="G279"/>
  <c r="G287"/>
  <c r="G295"/>
  <c r="G303"/>
  <c r="G311"/>
  <c r="G319"/>
  <c r="G342"/>
  <c r="G365"/>
  <c r="G383"/>
  <c r="G406"/>
  <c r="G429"/>
  <c r="G447"/>
  <c r="G470"/>
  <c r="G493"/>
  <c r="G511"/>
  <c r="G534"/>
  <c r="G557"/>
  <c r="G575"/>
  <c r="G598"/>
  <c r="G621"/>
  <c r="G639"/>
  <c r="G662"/>
  <c r="G685"/>
  <c r="G703"/>
  <c r="G726"/>
  <c r="G749"/>
  <c r="G767"/>
  <c r="G790"/>
  <c r="G813"/>
  <c r="G831"/>
  <c r="G854"/>
  <c r="G877"/>
  <c r="G895"/>
  <c r="G918"/>
  <c r="G941"/>
  <c r="G959"/>
  <c r="G982"/>
  <c r="G85"/>
  <c r="G125"/>
  <c r="G173"/>
  <c r="G213"/>
  <c r="G253"/>
  <c r="G293"/>
  <c r="G358"/>
  <c r="G463"/>
  <c r="G550"/>
  <c r="G701"/>
  <c r="G934"/>
  <c r="G8"/>
  <c r="G16"/>
  <c r="G24"/>
  <c r="G32"/>
  <c r="G40"/>
  <c r="G48"/>
  <c r="G56"/>
  <c r="G64"/>
  <c r="G72"/>
  <c r="G80"/>
  <c r="G88"/>
  <c r="G96"/>
  <c r="G104"/>
  <c r="G112"/>
  <c r="G120"/>
  <c r="G128"/>
  <c r="G136"/>
  <c r="G144"/>
  <c r="G152"/>
  <c r="G160"/>
  <c r="G168"/>
  <c r="G176"/>
  <c r="G184"/>
  <c r="G192"/>
  <c r="G200"/>
  <c r="G208"/>
  <c r="G216"/>
  <c r="G224"/>
  <c r="G232"/>
  <c r="G240"/>
  <c r="G248"/>
  <c r="G256"/>
  <c r="G264"/>
  <c r="G272"/>
  <c r="G280"/>
  <c r="G288"/>
  <c r="G296"/>
  <c r="G304"/>
  <c r="G312"/>
  <c r="G325"/>
  <c r="G343"/>
  <c r="G366"/>
  <c r="G389"/>
  <c r="G407"/>
  <c r="G430"/>
  <c r="G453"/>
  <c r="G471"/>
  <c r="G494"/>
  <c r="G517"/>
  <c r="G535"/>
  <c r="G558"/>
  <c r="G581"/>
  <c r="G599"/>
  <c r="G622"/>
  <c r="G645"/>
  <c r="G663"/>
  <c r="G686"/>
  <c r="G709"/>
  <c r="G727"/>
  <c r="G750"/>
  <c r="G773"/>
  <c r="G791"/>
  <c r="G814"/>
  <c r="G837"/>
  <c r="G855"/>
  <c r="G878"/>
  <c r="G901"/>
  <c r="G919"/>
  <c r="G942"/>
  <c r="G965"/>
  <c r="G983"/>
  <c r="G53"/>
  <c r="G101"/>
  <c r="G149"/>
  <c r="G189"/>
  <c r="G237"/>
  <c r="G285"/>
  <c r="G381"/>
  <c r="G509"/>
  <c r="G655"/>
  <c r="G893"/>
  <c r="G9"/>
  <c r="G17"/>
  <c r="G25"/>
  <c r="G33"/>
  <c r="G41"/>
  <c r="G49"/>
  <c r="G57"/>
  <c r="G65"/>
  <c r="G73"/>
  <c r="G81"/>
  <c r="G89"/>
  <c r="G97"/>
  <c r="G105"/>
  <c r="G113"/>
  <c r="G121"/>
  <c r="G129"/>
  <c r="G137"/>
  <c r="G145"/>
  <c r="G153"/>
  <c r="G161"/>
  <c r="G169"/>
  <c r="G177"/>
  <c r="G185"/>
  <c r="G193"/>
  <c r="G201"/>
  <c r="G209"/>
  <c r="G217"/>
  <c r="G225"/>
  <c r="G233"/>
  <c r="G241"/>
  <c r="G249"/>
  <c r="G257"/>
  <c r="G265"/>
  <c r="G273"/>
  <c r="G281"/>
  <c r="G289"/>
  <c r="G297"/>
  <c r="G305"/>
  <c r="G313"/>
  <c r="G326"/>
  <c r="G349"/>
  <c r="G367"/>
  <c r="G390"/>
  <c r="G413"/>
  <c r="G431"/>
  <c r="G454"/>
  <c r="G477"/>
  <c r="G495"/>
  <c r="G518"/>
  <c r="G541"/>
  <c r="G559"/>
  <c r="G582"/>
  <c r="G605"/>
  <c r="G623"/>
  <c r="G646"/>
  <c r="G669"/>
  <c r="G687"/>
  <c r="G710"/>
  <c r="G733"/>
  <c r="G751"/>
  <c r="G774"/>
  <c r="G797"/>
  <c r="G815"/>
  <c r="G838"/>
  <c r="G861"/>
  <c r="G879"/>
  <c r="G902"/>
  <c r="G925"/>
  <c r="G943"/>
  <c r="G966"/>
  <c r="G989"/>
  <c r="G93"/>
  <c r="G133"/>
  <c r="G181"/>
  <c r="G229"/>
  <c r="G269"/>
  <c r="G335"/>
  <c r="G486"/>
  <c r="G591"/>
  <c r="G678"/>
  <c r="G765"/>
  <c r="G783"/>
  <c r="G806"/>
  <c r="G847"/>
  <c r="G911"/>
  <c r="G10"/>
  <c r="G18"/>
  <c r="G26"/>
  <c r="G34"/>
  <c r="G42"/>
  <c r="G50"/>
  <c r="G58"/>
  <c r="G66"/>
  <c r="G74"/>
  <c r="G82"/>
  <c r="G90"/>
  <c r="G98"/>
  <c r="G106"/>
  <c r="G114"/>
  <c r="G122"/>
  <c r="G130"/>
  <c r="G138"/>
  <c r="G146"/>
  <c r="G154"/>
  <c r="G162"/>
  <c r="G170"/>
  <c r="G178"/>
  <c r="G186"/>
  <c r="G194"/>
  <c r="G202"/>
  <c r="G210"/>
  <c r="G218"/>
  <c r="G226"/>
  <c r="G234"/>
  <c r="G242"/>
  <c r="G250"/>
  <c r="G258"/>
  <c r="G266"/>
  <c r="G274"/>
  <c r="G282"/>
  <c r="G290"/>
  <c r="G298"/>
  <c r="G306"/>
  <c r="G314"/>
  <c r="G327"/>
  <c r="G350"/>
  <c r="G373"/>
  <c r="G391"/>
  <c r="G414"/>
  <c r="G437"/>
  <c r="G455"/>
  <c r="G478"/>
  <c r="G501"/>
  <c r="G519"/>
  <c r="G542"/>
  <c r="G565"/>
  <c r="G583"/>
  <c r="G606"/>
  <c r="G629"/>
  <c r="G647"/>
  <c r="G670"/>
  <c r="G693"/>
  <c r="G711"/>
  <c r="G734"/>
  <c r="G757"/>
  <c r="G775"/>
  <c r="G798"/>
  <c r="G821"/>
  <c r="G839"/>
  <c r="G862"/>
  <c r="G885"/>
  <c r="G903"/>
  <c r="G926"/>
  <c r="G949"/>
  <c r="G967"/>
  <c r="G990"/>
  <c r="G77"/>
  <c r="G117"/>
  <c r="G165"/>
  <c r="G205"/>
  <c r="G261"/>
  <c r="G309"/>
  <c r="G422"/>
  <c r="G573"/>
  <c r="G719"/>
  <c r="G870"/>
  <c r="G3"/>
  <c r="G11"/>
  <c r="G19"/>
  <c r="G27"/>
  <c r="G3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G211"/>
  <c r="G219"/>
  <c r="G227"/>
  <c r="G235"/>
  <c r="G243"/>
  <c r="G251"/>
  <c r="G259"/>
  <c r="G267"/>
  <c r="G275"/>
  <c r="G283"/>
  <c r="G291"/>
  <c r="G299"/>
  <c r="G307"/>
  <c r="G315"/>
  <c r="G333"/>
  <c r="G351"/>
  <c r="G374"/>
  <c r="G397"/>
  <c r="G415"/>
  <c r="G438"/>
  <c r="G461"/>
  <c r="G479"/>
  <c r="G502"/>
  <c r="G525"/>
  <c r="G543"/>
  <c r="G566"/>
  <c r="G589"/>
  <c r="G607"/>
  <c r="G630"/>
  <c r="G653"/>
  <c r="G671"/>
  <c r="G694"/>
  <c r="G717"/>
  <c r="G735"/>
  <c r="G758"/>
  <c r="G781"/>
  <c r="G799"/>
  <c r="G822"/>
  <c r="G845"/>
  <c r="G863"/>
  <c r="G886"/>
  <c r="G909"/>
  <c r="G927"/>
  <c r="G950"/>
  <c r="G973"/>
  <c r="G991"/>
  <c r="G320"/>
  <c r="G328"/>
  <c r="G336"/>
  <c r="G344"/>
  <c r="G352"/>
  <c r="G360"/>
  <c r="G368"/>
  <c r="G376"/>
  <c r="G384"/>
  <c r="G392"/>
  <c r="G400"/>
  <c r="G408"/>
  <c r="G416"/>
  <c r="G424"/>
  <c r="G432"/>
  <c r="G440"/>
  <c r="G448"/>
  <c r="G456"/>
  <c r="G464"/>
  <c r="G472"/>
  <c r="G480"/>
  <c r="G488"/>
  <c r="G496"/>
  <c r="G504"/>
  <c r="G512"/>
  <c r="G520"/>
  <c r="G528"/>
  <c r="G536"/>
  <c r="G544"/>
  <c r="G552"/>
  <c r="G560"/>
  <c r="G568"/>
  <c r="G576"/>
  <c r="G584"/>
  <c r="G592"/>
  <c r="G600"/>
  <c r="G608"/>
  <c r="G616"/>
  <c r="G624"/>
  <c r="G632"/>
  <c r="G640"/>
  <c r="G648"/>
  <c r="G656"/>
  <c r="G664"/>
  <c r="G672"/>
  <c r="G680"/>
  <c r="G688"/>
  <c r="G696"/>
  <c r="G704"/>
  <c r="G712"/>
  <c r="G720"/>
  <c r="G728"/>
  <c r="G736"/>
  <c r="G744"/>
  <c r="G752"/>
  <c r="G760"/>
  <c r="G768"/>
  <c r="G776"/>
  <c r="G784"/>
  <c r="G792"/>
  <c r="G800"/>
  <c r="G808"/>
  <c r="G816"/>
  <c r="G824"/>
  <c r="G832"/>
  <c r="G840"/>
  <c r="G848"/>
  <c r="G856"/>
  <c r="G864"/>
  <c r="G872"/>
  <c r="G880"/>
  <c r="G888"/>
  <c r="G896"/>
  <c r="G904"/>
  <c r="G912"/>
  <c r="G920"/>
  <c r="G928"/>
  <c r="G936"/>
  <c r="G944"/>
  <c r="G952"/>
  <c r="G960"/>
  <c r="G968"/>
  <c r="G976"/>
  <c r="G984"/>
  <c r="G992"/>
  <c r="G321"/>
  <c r="G329"/>
  <c r="G337"/>
  <c r="G345"/>
  <c r="G353"/>
  <c r="G361"/>
  <c r="G369"/>
  <c r="G377"/>
  <c r="G385"/>
  <c r="G393"/>
  <c r="G401"/>
  <c r="G409"/>
  <c r="G417"/>
  <c r="G425"/>
  <c r="G433"/>
  <c r="G441"/>
  <c r="G449"/>
  <c r="G457"/>
  <c r="G465"/>
  <c r="G473"/>
  <c r="G481"/>
  <c r="G489"/>
  <c r="G497"/>
  <c r="G505"/>
  <c r="G513"/>
  <c r="G521"/>
  <c r="G529"/>
  <c r="G537"/>
  <c r="G545"/>
  <c r="G553"/>
  <c r="G561"/>
  <c r="G569"/>
  <c r="G577"/>
  <c r="G585"/>
  <c r="G593"/>
  <c r="G601"/>
  <c r="G609"/>
  <c r="G617"/>
  <c r="G625"/>
  <c r="G633"/>
  <c r="G641"/>
  <c r="G649"/>
  <c r="G657"/>
  <c r="G665"/>
  <c r="G673"/>
  <c r="G681"/>
  <c r="G689"/>
  <c r="G697"/>
  <c r="G705"/>
  <c r="G713"/>
  <c r="G721"/>
  <c r="G729"/>
  <c r="G737"/>
  <c r="G745"/>
  <c r="G753"/>
  <c r="G761"/>
  <c r="G769"/>
  <c r="G777"/>
  <c r="G785"/>
  <c r="G793"/>
  <c r="G801"/>
  <c r="G809"/>
  <c r="G817"/>
  <c r="G825"/>
  <c r="G833"/>
  <c r="G841"/>
  <c r="G849"/>
  <c r="G857"/>
  <c r="G865"/>
  <c r="G873"/>
  <c r="G881"/>
  <c r="G889"/>
  <c r="G897"/>
  <c r="G905"/>
  <c r="G913"/>
  <c r="G921"/>
  <c r="G929"/>
  <c r="G937"/>
  <c r="G945"/>
  <c r="G953"/>
  <c r="G961"/>
  <c r="G969"/>
  <c r="G977"/>
  <c r="G985"/>
  <c r="G993"/>
  <c r="G322"/>
  <c r="G330"/>
  <c r="G338"/>
  <c r="G346"/>
  <c r="G354"/>
  <c r="G362"/>
  <c r="G370"/>
  <c r="G378"/>
  <c r="G386"/>
  <c r="G394"/>
  <c r="G402"/>
  <c r="G410"/>
  <c r="G418"/>
  <c r="G426"/>
  <c r="G434"/>
  <c r="G442"/>
  <c r="G450"/>
  <c r="G458"/>
  <c r="G466"/>
  <c r="G474"/>
  <c r="G482"/>
  <c r="G490"/>
  <c r="G498"/>
  <c r="G506"/>
  <c r="G514"/>
  <c r="G522"/>
  <c r="G530"/>
  <c r="G538"/>
  <c r="G546"/>
  <c r="G554"/>
  <c r="G562"/>
  <c r="G570"/>
  <c r="G578"/>
  <c r="G586"/>
  <c r="G594"/>
  <c r="G602"/>
  <c r="G610"/>
  <c r="G618"/>
  <c r="G626"/>
  <c r="G634"/>
  <c r="G642"/>
  <c r="G650"/>
  <c r="G658"/>
  <c r="G666"/>
  <c r="G674"/>
  <c r="G682"/>
  <c r="G690"/>
  <c r="G698"/>
  <c r="G706"/>
  <c r="G714"/>
  <c r="G722"/>
  <c r="G730"/>
  <c r="G738"/>
  <c r="G746"/>
  <c r="G754"/>
  <c r="G762"/>
  <c r="G770"/>
  <c r="G778"/>
  <c r="G786"/>
  <c r="G794"/>
  <c r="G802"/>
  <c r="G810"/>
  <c r="G818"/>
  <c r="G826"/>
  <c r="G834"/>
  <c r="G842"/>
  <c r="G850"/>
  <c r="G858"/>
  <c r="G866"/>
  <c r="G874"/>
  <c r="G882"/>
  <c r="G890"/>
  <c r="G898"/>
  <c r="G906"/>
  <c r="G914"/>
  <c r="G922"/>
  <c r="G930"/>
  <c r="G938"/>
  <c r="G946"/>
  <c r="G954"/>
  <c r="G962"/>
  <c r="G970"/>
  <c r="G978"/>
  <c r="G986"/>
  <c r="G994"/>
  <c r="G323"/>
  <c r="G331"/>
  <c r="G339"/>
  <c r="G347"/>
  <c r="G355"/>
  <c r="G363"/>
  <c r="G371"/>
  <c r="G379"/>
  <c r="G387"/>
  <c r="G395"/>
  <c r="G403"/>
  <c r="G411"/>
  <c r="G419"/>
  <c r="G427"/>
  <c r="G435"/>
  <c r="G443"/>
  <c r="G451"/>
  <c r="G459"/>
  <c r="G467"/>
  <c r="G475"/>
  <c r="G483"/>
  <c r="G491"/>
  <c r="G499"/>
  <c r="G507"/>
  <c r="G515"/>
  <c r="G523"/>
  <c r="G531"/>
  <c r="G539"/>
  <c r="G547"/>
  <c r="G555"/>
  <c r="G563"/>
  <c r="G571"/>
  <c r="G579"/>
  <c r="G587"/>
  <c r="G595"/>
  <c r="G603"/>
  <c r="G611"/>
  <c r="G619"/>
  <c r="G627"/>
  <c r="G635"/>
  <c r="G643"/>
  <c r="G651"/>
  <c r="G659"/>
  <c r="G667"/>
  <c r="G675"/>
  <c r="G683"/>
  <c r="G691"/>
  <c r="G699"/>
  <c r="G707"/>
  <c r="G715"/>
  <c r="G723"/>
  <c r="G731"/>
  <c r="G739"/>
  <c r="G747"/>
  <c r="G755"/>
  <c r="G763"/>
  <c r="G771"/>
  <c r="G779"/>
  <c r="G787"/>
  <c r="G795"/>
  <c r="G803"/>
  <c r="G811"/>
  <c r="G819"/>
  <c r="G827"/>
  <c r="G835"/>
  <c r="G843"/>
  <c r="G851"/>
  <c r="G859"/>
  <c r="G867"/>
  <c r="G875"/>
  <c r="G883"/>
  <c r="G891"/>
  <c r="G899"/>
  <c r="G907"/>
  <c r="G915"/>
  <c r="G923"/>
  <c r="G931"/>
  <c r="G939"/>
  <c r="G947"/>
  <c r="G955"/>
  <c r="G963"/>
  <c r="G971"/>
  <c r="G979"/>
  <c r="G987"/>
  <c r="G995"/>
  <c r="G324"/>
  <c r="G332"/>
  <c r="G340"/>
  <c r="G348"/>
  <c r="G356"/>
  <c r="G364"/>
  <c r="G372"/>
  <c r="G380"/>
  <c r="G388"/>
  <c r="G396"/>
  <c r="G404"/>
  <c r="G412"/>
  <c r="G420"/>
  <c r="G428"/>
  <c r="G436"/>
  <c r="G444"/>
  <c r="G452"/>
  <c r="G460"/>
  <c r="G468"/>
  <c r="G476"/>
  <c r="G484"/>
  <c r="G492"/>
  <c r="G500"/>
  <c r="G508"/>
  <c r="G516"/>
  <c r="G524"/>
  <c r="G532"/>
  <c r="G540"/>
  <c r="G548"/>
  <c r="G556"/>
  <c r="G564"/>
  <c r="G572"/>
  <c r="G580"/>
  <c r="G588"/>
  <c r="G596"/>
  <c r="G604"/>
  <c r="G612"/>
  <c r="G620"/>
  <c r="G628"/>
  <c r="G636"/>
  <c r="G644"/>
  <c r="G652"/>
  <c r="G660"/>
  <c r="G668"/>
  <c r="G676"/>
  <c r="G684"/>
  <c r="G692"/>
  <c r="G700"/>
  <c r="G708"/>
  <c r="G716"/>
  <c r="G724"/>
  <c r="G732"/>
  <c r="G740"/>
  <c r="G748"/>
  <c r="G756"/>
  <c r="G764"/>
  <c r="G772"/>
  <c r="G780"/>
  <c r="G788"/>
  <c r="G796"/>
  <c r="G804"/>
  <c r="G812"/>
  <c r="G820"/>
  <c r="G828"/>
  <c r="G836"/>
  <c r="G844"/>
  <c r="G852"/>
  <c r="G860"/>
  <c r="G868"/>
  <c r="G876"/>
  <c r="G884"/>
  <c r="G892"/>
  <c r="G900"/>
  <c r="G908"/>
  <c r="G916"/>
  <c r="G924"/>
  <c r="G932"/>
  <c r="G940"/>
  <c r="G948"/>
  <c r="G956"/>
  <c r="G964"/>
  <c r="G972"/>
  <c r="G980"/>
  <c r="G988"/>
  <c r="G99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<sst xmlns="http://schemas.openxmlformats.org/spreadsheetml/2006/main" count="5582" uniqueCount="3715">
  <si>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</si>
  <si>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</si>
  <si>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</si>
  <si>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</si>
  <si>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</si>
  <si>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</si>
  <si>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</si>
  <si>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</si>
  <si>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</si>
  <si>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</si>
  <si>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</si>
  <si>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</si>
  <si>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</si>
  <si>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</si>
  <si>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</si>
  <si>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</si>
  <si>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</si>
  <si>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</si>
  <si>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</si>
  <si>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</si>
  <si>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</si>
  <si>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</si>
  <si>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</si>
  <si>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</si>
  <si>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</si>
  <si>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</si>
  <si>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</si>
  <si>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</si>
  <si>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</si>
  <si>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</si>
  <si>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</si>
  <si>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</si>
  <si>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</si>
  <si>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</si>
  <si>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</si>
  <si>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</si>
  <si>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</si>
  <si>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</si>
  <si>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</si>
  <si>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</si>
  <si>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</si>
  <si>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</si>
  <si>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</si>
  <si>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</si>
  <si>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</si>
  <si>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</si>
  <si>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</si>
  <si>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</si>
  <si>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</si>
  <si>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</si>
  <si>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</si>
  <si>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</si>
  <si>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</si>
  <si>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</si>
  <si>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</si>
  <si>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</si>
  <si>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</si>
  <si>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</si>
  <si>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</si>
  <si>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</si>
  <si>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</si>
  <si>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</si>
  <si>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</si>
  <si>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</si>
  <si>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</si>
  <si>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</si>
  <si>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</si>
  <si>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</si>
  <si>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</si>
  <si>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</si>
  <si>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</si>
  <si>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</si>
  <si>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</si>
  <si>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</si>
  <si>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</si>
  <si>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</si>
  <si>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</si>
  <si>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</si>
  <si>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</si>
  <si>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</si>
  <si>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</si>
  <si>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</si>
  <si>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</si>
  <si>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</si>
  <si>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</si>
  <si>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</si>
  <si>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</si>
  <si>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</si>
  <si>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</si>
  <si>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</si>
  <si>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</si>
  <si>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</si>
  <si>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</si>
  <si>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</si>
  <si>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</si>
  <si>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</si>
  <si>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</si>
  <si>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</si>
  <si>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</si>
  <si>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</si>
  <si>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</si>
  <si>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</si>
  <si>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</si>
  <si>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</si>
  <si>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</si>
  <si>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</si>
  <si>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</si>
  <si>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</si>
  <si>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</si>
  <si>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</si>
  <si>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</si>
  <si>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</si>
  <si>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</si>
  <si>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</si>
  <si>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</si>
  <si>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</si>
  <si>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</si>
  <si>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</si>
  <si>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</si>
  <si>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</si>
  <si>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</si>
  <si>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</si>
  <si>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</si>
  <si>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</si>
  <si>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</si>
  <si>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</si>
  <si>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</si>
  <si>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</si>
  <si>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</si>
  <si>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</si>
  <si>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</si>
  <si>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</si>
  <si>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</si>
  <si>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</si>
  <si>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</si>
  <si>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</si>
  <si>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</si>
  <si>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</si>
  <si>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</si>
  <si>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</si>
  <si>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</si>
  <si>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</si>
  <si>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</si>
  <si>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</si>
  <si>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</si>
  <si>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</si>
  <si>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</si>
  <si>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</si>
  <si>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</si>
  <si>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</si>
  <si>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</si>
  <si>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</si>
  <si>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</si>
  <si>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</si>
  <si>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</si>
  <si>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</si>
  <si>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</si>
  <si>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</si>
  <si>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</si>
  <si>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</si>
  <si>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</si>
  <si>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</si>
  <si>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</si>
  <si>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</si>
  <si>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</si>
  <si>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</si>
  <si>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</si>
  <si>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</si>
  <si>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</si>
  <si>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</si>
  <si>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</si>
  <si>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</si>
  <si>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</si>
  <si>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</si>
  <si>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</si>
  <si>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</si>
  <si>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</si>
  <si>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</si>
  <si>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</si>
  <si>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</si>
  <si>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</si>
  <si>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</si>
  <si>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</si>
  <si>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</si>
  <si>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</si>
  <si>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</si>
  <si>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</si>
  <si>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</si>
  <si>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</si>
  <si>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</si>
  <si>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</si>
  <si>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</si>
  <si>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</si>
  <si>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</si>
  <si>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</si>
  <si>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</si>
  <si>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</si>
  <si>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</si>
  <si>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</si>
  <si>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</si>
  <si>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</si>
  <si>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</si>
  <si>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</si>
  <si>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</si>
  <si>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</si>
  <si>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</si>
  <si>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</si>
  <si>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</si>
  <si>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</si>
  <si>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</si>
  <si>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</si>
  <si>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</si>
  <si>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</si>
  <si>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</si>
  <si>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</si>
  <si>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</si>
  <si>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</si>
  <si>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</si>
  <si>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</si>
  <si>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</si>
  <si>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</si>
  <si>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</si>
  <si>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</si>
  <si>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</si>
  <si>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</si>
  <si>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</si>
  <si>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</si>
  <si>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</si>
  <si>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</si>
  <si>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</si>
  <si>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</si>
  <si>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</si>
  <si>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</si>
  <si>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</si>
  <si>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</si>
  <si>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</si>
  <si>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</si>
  <si>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</si>
  <si>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</si>
  <si>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</si>
  <si>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</si>
  <si>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</si>
  <si>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</si>
  <si>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</si>
  <si>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</si>
  <si>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</si>
  <si>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</si>
  <si>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</si>
  <si>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</si>
  <si>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</si>
  <si>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</si>
  <si>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</si>
  <si>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</si>
  <si>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</si>
  <si>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</si>
  <si>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</si>
  <si>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</si>
  <si>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</si>
  <si>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</si>
  <si>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</si>
  <si>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</si>
  <si>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</si>
  <si>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</si>
  <si>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</si>
  <si>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</si>
  <si>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</si>
  <si>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</si>
  <si>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</si>
  <si>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</si>
  <si>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</si>
  <si>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</si>
  <si>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</si>
  <si>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</si>
  <si>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</si>
  <si>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</si>
  <si>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</si>
  <si>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</si>
  <si>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</si>
  <si>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</si>
  <si>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</si>
  <si>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</si>
  <si>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</si>
  <si>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</si>
  <si>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</si>
  <si>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</si>
  <si>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</si>
  <si>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</si>
  <si>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</si>
  <si>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</si>
  <si>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</si>
  <si>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</si>
  <si>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</si>
  <si>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</si>
  <si>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</si>
  <si>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</si>
  <si>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</si>
  <si>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</si>
  <si>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</si>
  <si>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</si>
  <si>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</si>
  <si>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</si>
  <si>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</si>
  <si>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</si>
  <si>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</si>
  <si>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</si>
  <si>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</si>
  <si>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</si>
  <si>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</si>
  <si>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</si>
  <si>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</si>
  <si>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</si>
  <si>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</si>
  <si>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</si>
  <si>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</si>
  <si>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</si>
  <si>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</si>
  <si>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</si>
  <si>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</si>
  <si>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</si>
  <si>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</si>
  <si>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</si>
  <si>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</si>
  <si>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</si>
  <si>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</si>
  <si>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</si>
  <si>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</si>
  <si>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</si>
  <si>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</si>
  <si>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</si>
  <si>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</si>
  <si>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</si>
  <si>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</si>
  <si>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</si>
  <si>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</si>
  <si>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</si>
  <si>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</si>
  <si>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</si>
  <si>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</si>
  <si>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</si>
  <si>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</si>
  <si>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</si>
  <si>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</si>
  <si>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</si>
  <si>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</si>
  <si>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</si>
  <si>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</si>
  <si>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</si>
  <si>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</si>
  <si>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</si>
  <si>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</si>
  <si>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</si>
  <si>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</si>
  <si>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</si>
  <si>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</si>
  <si>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</si>
  <si>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</si>
  <si>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</si>
  <si>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</si>
  <si>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</si>
  <si>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</si>
  <si>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</si>
  <si>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</si>
  <si>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</si>
  <si>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</si>
  <si>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</si>
  <si>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</si>
  <si>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</si>
  <si>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</si>
  <si>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</si>
  <si>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</si>
  <si>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</si>
  <si>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</si>
  <si>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</si>
  <si>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</si>
  <si>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</si>
  <si>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</si>
  <si>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</si>
  <si>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</si>
  <si>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</si>
  <si>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</si>
  <si>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</si>
  <si>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</si>
  <si>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</si>
  <si>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</si>
  <si>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</si>
  <si>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</si>
  <si>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</si>
  <si>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</si>
  <si>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</si>
  <si>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</si>
  <si>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</si>
  <si>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</si>
  <si>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</si>
  <si>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</si>
  <si>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</si>
  <si>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</si>
  <si>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</si>
  <si>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</si>
  <si>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</si>
  <si>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</si>
  <si>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</si>
  <si>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</si>
  <si>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</si>
  <si>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</si>
  <si>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</si>
  <si>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</si>
  <si>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</si>
  <si>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</si>
  <si>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</si>
  <si>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</si>
  <si>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</si>
  <si>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</si>
  <si>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</si>
  <si>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</si>
  <si>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</si>
  <si>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</si>
  <si>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</si>
  <si>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</si>
  <si>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</si>
  <si>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</si>
  <si>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</si>
  <si>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</si>
  <si>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</si>
  <si>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</si>
  <si>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</si>
  <si>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</si>
  <si>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</si>
  <si>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</si>
  <si>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</si>
  <si>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</si>
  <si>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</si>
  <si>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</si>
  <si>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</si>
  <si>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</si>
  <si>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</si>
  <si>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</si>
  <si>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</si>
  <si>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</si>
  <si>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</si>
  <si>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</si>
  <si>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</si>
  <si>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</si>
  <si>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</si>
  <si>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</si>
  <si>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</si>
  <si>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</si>
  <si>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</si>
  <si>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</si>
  <si>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</si>
  <si>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</si>
  <si>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</si>
  <si>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</si>
  <si>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</si>
  <si>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</si>
  <si>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</si>
  <si>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</si>
  <si>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</si>
  <si>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</si>
  <si>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</si>
  <si>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</si>
  <si>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</si>
  <si>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</si>
  <si>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</si>
  <si>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</si>
  <si>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</si>
  <si>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</si>
  <si>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</si>
  <si>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</si>
  <si>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</si>
  <si>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</si>
  <si>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</si>
  <si>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</si>
  <si>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</si>
  <si>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</si>
  <si>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</si>
  <si>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</si>
  <si>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</si>
  <si>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</si>
  <si>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</si>
  <si>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</si>
  <si>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</si>
  <si>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</si>
  <si>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</si>
  <si>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</si>
  <si>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</si>
  <si>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</si>
  <si>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</si>
  <si>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</si>
  <si>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</si>
  <si>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</si>
  <si>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</si>
  <si>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</si>
  <si>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</si>
  <si>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</si>
  <si>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</si>
  <si>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</si>
  <si>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</si>
  <si>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</si>
  <si>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</si>
  <si>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</si>
  <si>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</si>
  <si>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</si>
  <si>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</si>
  <si>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</si>
  <si>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</si>
  <si>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</si>
  <si>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</si>
  <si>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</si>
  <si>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</si>
  <si>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</si>
  <si>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</si>
  <si>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</si>
  <si>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</si>
  <si>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</si>
  <si>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</si>
  <si>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</si>
  <si>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</si>
  <si>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</si>
  <si>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</si>
  <si>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</si>
  <si>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</si>
  <si>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</si>
  <si>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</si>
  <si>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</si>
  <si>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</si>
  <si>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</si>
  <si>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</si>
  <si>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</si>
  <si>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</si>
  <si>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</si>
  <si>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</si>
  <si>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</si>
  <si>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</si>
  <si>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</si>
  <si>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</si>
  <si>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</si>
  <si>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</si>
  <si>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</si>
  <si>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</si>
  <si>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</si>
  <si>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</si>
  <si>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</si>
  <si>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</si>
  <si>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</si>
  <si>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</si>
  <si>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</si>
  <si>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</si>
  <si>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</si>
  <si>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</si>
  <si>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</si>
  <si>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</si>
  <si>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</si>
  <si>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</si>
  <si>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</si>
  <si>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</si>
  <si>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</si>
  <si>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</si>
  <si>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</si>
  <si>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</si>
  <si>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</si>
  <si>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</si>
  <si>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</si>
  <si>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</si>
  <si>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</si>
  <si>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</si>
  <si>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</si>
  <si>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</si>
  <si>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</si>
  <si>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</si>
  <si>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</si>
  <si>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</si>
  <si>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</si>
  <si>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</si>
  <si>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</si>
  <si>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</si>
  <si>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</si>
  <si>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</si>
  <si>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</si>
  <si>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</si>
  <si>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</si>
  <si>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</si>
  <si>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</si>
  <si>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</si>
  <si>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</si>
  <si>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</si>
  <si>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</si>
  <si>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</si>
  <si>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</si>
  <si>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</si>
  <si>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</si>
  <si>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</si>
  <si>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</si>
  <si>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</si>
  <si>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</si>
  <si>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</si>
  <si>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</si>
  <si>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</si>
  <si>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</si>
  <si>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</si>
  <si>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</si>
  <si>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</si>
  <si>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</si>
  <si>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</si>
  <si>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</si>
  <si>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</si>
  <si>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</si>
  <si>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</si>
  <si>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</si>
  <si>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</si>
  <si>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</si>
  <si>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</si>
  <si>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</si>
  <si>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</si>
  <si>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</si>
  <si>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</si>
  <si>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</si>
  <si>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</si>
  <si>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</si>
  <si>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</si>
  <si>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</si>
  <si>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</si>
  <si>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</si>
  <si>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</si>
  <si>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</si>
  <si>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</si>
  <si>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</si>
  <si>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</si>
  <si>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</si>
  <si>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</si>
  <si>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</si>
  <si>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</si>
  <si>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</si>
  <si>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</si>
  <si>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</si>
  <si>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</si>
  <si>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</si>
  <si>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</si>
  <si>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</si>
  <si>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</si>
  <si>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</si>
  <si>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</si>
  <si>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</si>
  <si>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</si>
  <si>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</si>
  <si>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</si>
  <si>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</si>
  <si>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</si>
  <si>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</si>
  <si>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</si>
  <si>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</si>
  <si>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</si>
  <si>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</si>
  <si>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</si>
  <si>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</si>
  <si>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</si>
  <si>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</si>
  <si>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</si>
  <si>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</si>
  <si>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</si>
  <si>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</si>
  <si>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</si>
  <si>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</si>
  <si>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</si>
  <si>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</si>
  <si>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</si>
  <si>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</si>
  <si>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</si>
  <si>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</si>
  <si>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</si>
  <si>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</si>
  <si>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</si>
  <si>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</si>
  <si>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</si>
  <si>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</si>
  <si>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</si>
  <si>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</si>
  <si>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</si>
  <si>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</si>
  <si>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</si>
  <si>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</si>
  <si>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</si>
  <si>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</si>
  <si>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</si>
  <si>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</si>
  <si>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</si>
  <si>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</si>
  <si>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</si>
  <si>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</si>
  <si>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</si>
  <si>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</si>
  <si>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</si>
  <si>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</si>
  <si>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</si>
  <si>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</si>
  <si>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</si>
  <si>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</si>
  <si>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</si>
  <si>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</si>
  <si>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</si>
  <si>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</si>
  <si>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</si>
  <si>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</si>
  <si>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</si>
  <si>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</si>
  <si>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</si>
  <si>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</si>
  <si>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</si>
  <si>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</si>
  <si>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</si>
  <si>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</si>
  <si>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</si>
  <si>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</si>
  <si>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</si>
  <si>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</si>
  <si>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</si>
  <si>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</si>
  <si>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</si>
  <si>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</si>
  <si>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</si>
  <si>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Northfield Twp HSD 225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</si>
  <si>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</si>
  <si>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</si>
  <si>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</si>
  <si>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</si>
  <si>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</si>
  <si>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</si>
  <si>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</si>
  <si>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</si>
  <si>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</si>
  <si>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</si>
  <si>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</si>
  <si>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</si>
  <si>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</si>
  <si>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</si>
  <si>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</si>
  <si>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</si>
  <si>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</si>
  <si>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</si>
  <si>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</si>
  <si>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</si>
  <si>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</si>
  <si>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</si>
  <si>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</si>
  <si>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</si>
  <si>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</si>
  <si>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</si>
  <si>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</si>
  <si>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</si>
  <si>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</si>
  <si>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</si>
  <si>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</si>
  <si>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</si>
  <si>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</si>
  <si>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</si>
  <si>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</si>
  <si>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</si>
  <si>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</si>
  <si>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</si>
  <si>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</si>
  <si>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</si>
  <si>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</si>
  <si>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</si>
  <si>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</si>
  <si>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</si>
  <si>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</si>
  <si>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</si>
  <si>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</si>
  <si>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</si>
  <si>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</si>
  <si>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</si>
  <si>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</si>
  <si>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</si>
  <si>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</si>
  <si>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</si>
  <si>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</si>
  <si>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</si>
  <si>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</si>
  <si>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</si>
  <si>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</si>
  <si>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</si>
  <si>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</si>
  <si>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</si>
  <si>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</si>
  <si>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</si>
  <si>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</si>
  <si>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</si>
  <si>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</si>
  <si>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</si>
  <si>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</si>
  <si>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</si>
  <si>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</si>
  <si>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</si>
  <si>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</si>
  <si>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</si>
  <si>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</si>
  <si>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</si>
  <si>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</si>
  <si>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</si>
  <si>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</si>
  <si>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</si>
  <si>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</si>
  <si>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</si>
  <si>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</si>
  <si>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</si>
  <si>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</si>
  <si>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</si>
  <si>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</si>
  <si>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</si>
  <si>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</si>
  <si>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</si>
  <si>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</si>
  <si>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</si>
  <si>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</si>
  <si>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</si>
  <si>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</si>
  <si>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</si>
  <si>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</si>
  <si>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</si>
  <si>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</si>
  <si>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</si>
  <si>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</si>
  <si>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</si>
  <si>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</si>
  <si>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</si>
  <si>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</si>
  <si>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</si>
  <si>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</si>
  <si>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</si>
  <si>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</si>
  <si>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</si>
  <si>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</si>
  <si>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</si>
  <si>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</si>
  <si>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</si>
  <si>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</si>
  <si>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</si>
  <si>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</si>
  <si>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</si>
  <si>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</si>
  <si>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</si>
  <si>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</si>
  <si>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</si>
  <si>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</si>
  <si>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</si>
  <si>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</si>
  <si>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</si>
  <si>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</si>
  <si>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</si>
  <si>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</si>
  <si>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</si>
  <si>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</si>
  <si>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</si>
  <si>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</si>
  <si>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</si>
  <si>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</si>
  <si>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</si>
  <si>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</si>
  <si>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</si>
  <si>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</si>
  <si>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</si>
  <si>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</si>
  <si>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</si>
  <si>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</si>
  <si>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</si>
  <si>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</si>
  <si>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</si>
  <si>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</si>
  <si>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</si>
  <si>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</si>
  <si>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</si>
  <si>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</si>
  <si>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</si>
  <si>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</si>
  <si>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</si>
  <si>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</si>
  <si>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</si>
  <si>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</si>
  <si>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</si>
  <si>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</si>
  <si>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</si>
  <si>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</si>
  <si>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</si>
  <si>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</si>
  <si>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</si>
  <si>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</si>
  <si>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</si>
  <si>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</si>
  <si>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</si>
  <si>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</si>
  <si>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</si>
  <si>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</si>
  <si>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</si>
  <si>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</si>
  <si>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</si>
  <si>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</si>
  <si>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</si>
  <si>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</si>
  <si>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</si>
  <si>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</si>
  <si>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Anne CCSD 256</t>
  </si>
  <si>
    <t>St Anne CHSD 302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</si>
  <si>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</si>
  <si>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</si>
  <si>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</si>
  <si>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</si>
  <si>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</si>
  <si>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</si>
  <si>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</si>
  <si>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</si>
  <si>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</si>
  <si>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</si>
  <si>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</si>
  <si>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</si>
  <si>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</si>
  <si>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</si>
  <si>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</si>
  <si>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</si>
  <si>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</si>
  <si>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</si>
  <si>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</si>
  <si>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</si>
  <si>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</si>
  <si>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</si>
  <si>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</si>
  <si>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</si>
  <si>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</si>
  <si>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</si>
  <si>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</si>
  <si>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</si>
  <si>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</si>
  <si>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</si>
  <si>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</si>
  <si>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</si>
  <si>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</si>
  <si>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</si>
  <si>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</si>
  <si>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</si>
  <si>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</si>
  <si>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</si>
  <si>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</si>
  <si>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</si>
  <si>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</si>
  <si>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</si>
  <si>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</si>
  <si>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</si>
  <si>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</si>
  <si>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</si>
  <si>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</si>
  <si>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</si>
  <si>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</si>
  <si>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</si>
  <si>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</si>
  <si>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</si>
  <si>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</si>
  <si>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</si>
  <si>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</si>
  <si>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</si>
  <si>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</si>
  <si>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</si>
  <si>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</si>
  <si>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</si>
  <si>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</si>
  <si>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</si>
  <si>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</si>
  <si>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</si>
  <si>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</si>
  <si>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</si>
  <si>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</si>
  <si>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</si>
  <si>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</si>
  <si>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</si>
  <si>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</si>
  <si>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</si>
  <si>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</si>
  <si>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</si>
  <si>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</si>
  <si>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</si>
  <si>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</si>
  <si>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</si>
  <si>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</si>
  <si>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</si>
  <si>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</si>
  <si>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</si>
  <si>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</si>
  <si>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</si>
  <si>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</si>
  <si>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</si>
  <si>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</si>
  <si>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</si>
  <si>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</si>
  <si>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</si>
  <si>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</si>
  <si>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</si>
  <si>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</si>
  <si>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</si>
  <si>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</si>
  <si>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</si>
  <si>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</si>
  <si>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</si>
  <si>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</si>
  <si>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</si>
  <si>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</si>
  <si>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</si>
  <si>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</si>
  <si>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</si>
  <si>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</si>
  <si>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</si>
  <si>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</si>
  <si>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</si>
  <si>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</si>
  <si>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</si>
  <si>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</si>
  <si>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</si>
  <si>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</si>
  <si>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</si>
  <si>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</si>
  <si>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</si>
  <si>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</si>
  <si>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</si>
  <si>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</si>
  <si>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</si>
  <si>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</si>
  <si>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</si>
  <si>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</si>
  <si>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</si>
  <si>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</si>
  <si>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</si>
  <si>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</si>
  <si>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</si>
  <si>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</si>
  <si>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</si>
  <si>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</si>
  <si>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</si>
  <si>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</si>
  <si>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</si>
  <si>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</si>
  <si>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</si>
  <si>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</si>
  <si>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</si>
  <si>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</si>
  <si>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</si>
  <si>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</si>
  <si>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</si>
  <si>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</si>
  <si>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</si>
  <si>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</si>
  <si>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</si>
  <si>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</si>
  <si>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</si>
  <si>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</si>
  <si>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</si>
  <si>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</si>
  <si>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</si>
  <si>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</si>
  <si>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</si>
  <si>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</si>
  <si>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</si>
  <si>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</si>
  <si>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</si>
  <si>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</si>
  <si>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</si>
  <si>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</si>
  <si>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</si>
  <si>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</si>
  <si>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</si>
  <si>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</si>
  <si>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</si>
  <si>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</si>
  <si>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</si>
  <si>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</si>
  <si>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</si>
  <si>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</si>
  <si>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</si>
  <si>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</si>
  <si>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</si>
  <si>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</si>
  <si>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</si>
  <si>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</si>
  <si>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</si>
  <si>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</si>
  <si>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</si>
  <si>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</si>
  <si>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</si>
  <si>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</si>
  <si>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</si>
  <si>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</si>
  <si>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</si>
  <si>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</si>
  <si>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</si>
  <si>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</si>
  <si>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</si>
  <si>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</si>
  <si>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</si>
  <si>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</si>
  <si>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</si>
  <si>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</si>
  <si>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</si>
  <si>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</si>
  <si>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</si>
  <si>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</si>
  <si>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</si>
  <si>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</si>
  <si>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</si>
  <si>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</si>
  <si>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</si>
  <si>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</si>
  <si>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</si>
  <si>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</si>
  <si>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</si>
  <si>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</si>
  <si>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</si>
  <si>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</si>
  <si>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</si>
  <si>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</si>
  <si>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</si>
  <si>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</si>
  <si>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</si>
  <si>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</si>
  <si>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</si>
  <si>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</si>
  <si>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</si>
  <si>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</si>
  <si>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</si>
  <si>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</si>
  <si>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</si>
  <si>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</si>
  <si>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</si>
  <si>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</si>
  <si>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</si>
  <si>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</si>
  <si>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</si>
  <si>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</si>
  <si>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</si>
  <si>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</si>
  <si>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</si>
  <si>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</si>
  <si>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</si>
  <si>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</si>
  <si>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</si>
  <si>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</si>
  <si>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</si>
  <si>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</si>
  <si>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</si>
  <si>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</si>
  <si>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</si>
  <si>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</si>
  <si>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</si>
  <si>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</si>
  <si>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</si>
  <si>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</si>
  <si>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</si>
  <si>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</si>
  <si>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</si>
  <si>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</si>
  <si>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</si>
  <si>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</si>
  <si>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</si>
  <si>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</si>
  <si>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</si>
  <si>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</si>
  <si>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</si>
  <si>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</si>
  <si>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</si>
  <si>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</si>
  <si>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</si>
  <si>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</si>
  <si>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</si>
  <si>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</si>
  <si>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</si>
  <si>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</si>
  <si>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</si>
  <si>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</si>
  <si>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</si>
  <si>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</si>
  <si>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</si>
  <si>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</si>
  <si>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</si>
  <si>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</si>
  <si>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</si>
  <si>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</si>
  <si>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</si>
  <si>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</si>
  <si>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</si>
  <si>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</si>
  <si>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</si>
  <si>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</si>
  <si>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</si>
  <si>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</si>
  <si>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</si>
  <si>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</si>
  <si>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</si>
  <si>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</si>
  <si>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</si>
  <si>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</si>
  <si>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</si>
  <si>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</si>
  <si>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</si>
  <si>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</si>
  <si>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</si>
  <si>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</si>
  <si>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</si>
  <si>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</si>
  <si>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</si>
  <si>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</si>
  <si>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</si>
  <si>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</si>
  <si>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</si>
  <si>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</si>
  <si>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</si>
  <si>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</si>
  <si>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</si>
  <si>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</si>
  <si>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</si>
  <si>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</si>
  <si>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</si>
  <si>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</si>
  <si>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</si>
  <si>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</si>
  <si>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</si>
  <si>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</si>
  <si>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</si>
  <si>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</si>
  <si>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</si>
  <si>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</si>
  <si>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</si>
  <si>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</si>
  <si>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</si>
  <si>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</si>
  <si>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</si>
  <si>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</si>
  <si>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</si>
  <si>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</si>
  <si>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</si>
  <si>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</si>
  <si>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</si>
  <si>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</si>
  <si>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</si>
  <si>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</si>
  <si>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</si>
  <si>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</si>
  <si>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</si>
  <si>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</si>
  <si>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</si>
  <si>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</si>
  <si>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</si>
  <si>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</si>
  <si>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</si>
  <si>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</si>
  <si>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</si>
  <si>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</si>
  <si>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</si>
  <si>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</si>
  <si>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</si>
  <si>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</si>
  <si>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</si>
  <si>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</si>
  <si>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</si>
  <si>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</si>
  <si>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</si>
  <si>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</si>
  <si>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</si>
  <si>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</si>
  <si>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</si>
  <si>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</si>
  <si>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</si>
  <si>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</si>
  <si>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</si>
  <si>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</si>
  <si>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</si>
  <si>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</si>
  <si>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</si>
  <si>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</si>
  <si>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</si>
  <si>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</si>
  <si>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</si>
  <si>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</si>
  <si>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</si>
  <si>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</si>
  <si>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</si>
  <si>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</si>
  <si>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</si>
  <si>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</si>
  <si>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</si>
  <si>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</si>
  <si>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</si>
  <si>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</si>
  <si>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</si>
  <si>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</si>
  <si>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</si>
  <si>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</si>
  <si>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</si>
  <si>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</si>
  <si>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</si>
  <si>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</si>
  <si>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</si>
  <si>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</si>
  <si>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</si>
  <si>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</si>
  <si>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</si>
  <si>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</si>
  <si>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</si>
  <si>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</si>
  <si>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</si>
  <si>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</si>
  <si>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</si>
  <si>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</si>
  <si>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</si>
  <si>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</si>
  <si>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</si>
  <si>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</si>
  <si>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</si>
  <si>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</si>
  <si>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</si>
  <si>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</si>
  <si>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</si>
  <si>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</si>
  <si>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</si>
  <si>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</si>
  <si>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</si>
  <si>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</si>
  <si>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</si>
  <si>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</si>
  <si>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</si>
  <si>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</si>
  <si>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</si>
  <si>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</si>
  <si>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</si>
  <si>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</si>
  <si>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</si>
  <si>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</si>
  <si>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</si>
  <si>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</si>
  <si>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</si>
  <si>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</si>
  <si>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</si>
  <si>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</si>
  <si>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</si>
  <si>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</si>
  <si>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</si>
  <si>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</si>
  <si>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</si>
  <si>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</si>
  <si>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</si>
  <si>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</si>
  <si>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</si>
  <si>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</si>
  <si>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</si>
  <si>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</si>
  <si>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</si>
  <si>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</si>
  <si>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</si>
  <si>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</si>
  <si>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</si>
  <si>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</si>
  <si>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</si>
  <si>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</si>
  <si>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</si>
  <si>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</si>
  <si>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</si>
  <si>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</si>
  <si>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</si>
  <si>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</si>
  <si>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</si>
  <si>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</si>
  <si>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</si>
  <si>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</si>
  <si>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</si>
  <si>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</si>
  <si>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</si>
  <si>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</si>
  <si>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</si>
  <si>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</si>
  <si>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</si>
  <si>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</si>
  <si>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</si>
  <si>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</si>
  <si>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</si>
  <si>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</si>
  <si>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</si>
  <si>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</si>
  <si>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</si>
  <si>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</si>
  <si>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</si>
  <si>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</si>
  <si>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</si>
  <si>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</si>
  <si>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</si>
  <si>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</si>
  <si>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</si>
  <si>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</si>
  <si>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</si>
  <si>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</si>
  <si>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</si>
  <si>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</si>
  <si>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</si>
  <si>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</si>
  <si>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</si>
  <si>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</si>
  <si>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</si>
  <si>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</si>
  <si>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</si>
  <si>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</si>
  <si>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</si>
  <si>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</si>
  <si>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</si>
  <si>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</si>
  <si>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</si>
  <si>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</si>
  <si>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</si>
  <si>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</si>
  <si>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</si>
  <si>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</si>
  <si>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</si>
  <si>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</si>
  <si>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</si>
  <si>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</si>
  <si>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</si>
  <si>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</si>
  <si>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</si>
  <si>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</si>
  <si>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</si>
  <si>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</si>
  <si>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</si>
  <si>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</si>
  <si>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</si>
  <si>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</si>
  <si>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</si>
  <si>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</si>
  <si>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</si>
  <si>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</si>
  <si>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</si>
  <si>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</si>
  <si>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</si>
  <si>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</si>
  <si>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</si>
  <si>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</si>
  <si>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</si>
  <si>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</si>
  <si>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</si>
  <si>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</si>
  <si>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</si>
  <si>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</si>
  <si>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</si>
  <si>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</si>
  <si>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</si>
  <si>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</si>
  <si>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</si>
  <si>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</si>
  <si>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</si>
  <si>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</si>
  <si>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</si>
  <si>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</si>
  <si>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</si>
  <si>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</si>
  <si>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</si>
  <si>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</si>
  <si>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</si>
  <si>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</si>
  <si>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</si>
  <si>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</si>
  <si>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</si>
  <si>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</si>
  <si>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</si>
  <si>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</si>
  <si>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</si>
  <si>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</si>
  <si>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</si>
  <si>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</si>
  <si>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</si>
  <si>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</si>
  <si>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</si>
  <si>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</si>
  <si>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</si>
  <si>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</si>
  <si>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</si>
  <si>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</si>
  <si>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</si>
  <si>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</si>
  <si>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</si>
  <si>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</si>
  <si>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</si>
  <si>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</si>
  <si>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</si>
  <si>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</si>
  <si>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</si>
  <si>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</si>
  <si>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</si>
  <si>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</si>
  <si>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</si>
  <si>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</si>
  <si>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</si>
  <si>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</si>
  <si>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</si>
  <si>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</si>
  <si>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</si>
  <si>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</si>
  <si>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</si>
  <si>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</si>
  <si>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</si>
  <si>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</si>
  <si>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</si>
  <si>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</si>
  <si>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</si>
  <si>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</si>
  <si>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</si>
  <si>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</si>
  <si>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</si>
  <si>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</si>
  <si>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</si>
  <si>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</si>
  <si>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</si>
  <si>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</si>
  <si>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</si>
  <si>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</si>
  <si>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</si>
  <si>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</si>
  <si>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</si>
  <si>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</si>
  <si>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</si>
  <si>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</si>
  <si>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</si>
  <si>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</si>
  <si>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</si>
  <si>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</si>
  <si>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</si>
  <si>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</si>
  <si>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</si>
  <si>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</si>
  <si>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</si>
  <si>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</si>
  <si>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</si>
  <si>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</si>
  <si>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</si>
  <si>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</si>
  <si>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</si>
  <si>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</si>
  <si>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</si>
  <si>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</si>
  <si>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</si>
  <si>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</si>
  <si>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</si>
  <si>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</si>
  <si>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</si>
  <si>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</si>
  <si>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</si>
  <si>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</si>
  <si>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</si>
  <si>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</si>
  <si>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</si>
  <si>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</si>
  <si>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</si>
  <si>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</si>
  <si>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</si>
  <si>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</si>
  <si>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</si>
  <si>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</si>
  <si>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</si>
  <si>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</si>
  <si>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</si>
  <si>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</si>
  <si>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</si>
  <si>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</si>
  <si>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</si>
  <si>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</si>
  <si>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</si>
  <si>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</si>
  <si>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</si>
  <si>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</si>
  <si>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</si>
  <si>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</si>
  <si>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</si>
  <si>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</si>
  <si>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</si>
  <si>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</si>
  <si>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</si>
  <si>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</si>
  <si>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</si>
  <si>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</si>
  <si>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</si>
  <si>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</si>
  <si>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</si>
  <si>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</si>
  <si>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</si>
  <si>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</si>
  <si>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</si>
  <si>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</si>
  <si>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</si>
  <si>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</si>
  <si>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</si>
  <si>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</si>
  <si>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</si>
  <si>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</si>
  <si>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</si>
  <si>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</si>
  <si>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</si>
  <si>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</si>
  <si>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</si>
  <si>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</si>
  <si>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</si>
  <si>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</si>
  <si>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</si>
  <si>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</si>
  <si>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</si>
  <si>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</si>
  <si>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</si>
  <si>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</si>
  <si>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</si>
  <si>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</si>
  <si>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</si>
  <si>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</si>
  <si>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</si>
  <si>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</si>
  <si>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</si>
  <si>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</si>
  <si>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</si>
  <si>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</si>
  <si>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</si>
  <si>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</si>
  <si>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</si>
  <si>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</si>
  <si>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</si>
  <si>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</si>
  <si>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</si>
  <si>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</si>
  <si>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</si>
  <si>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</si>
  <si>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</si>
  <si>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</si>
  <si>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</si>
  <si>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</si>
  <si>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</si>
  <si>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</si>
  <si>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</si>
  <si>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</si>
  <si>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</si>
  <si>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</si>
  <si>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</si>
  <si>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</si>
  <si>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</si>
  <si>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</si>
  <si>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</si>
  <si>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</si>
  <si>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</si>
  <si>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</si>
  <si>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</si>
  <si>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</si>
  <si>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</si>
  <si>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</si>
  <si>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</si>
  <si>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</si>
  <si>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</si>
  <si>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</si>
  <si>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</si>
  <si>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</si>
  <si>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</si>
  <si>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</si>
  <si>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</si>
  <si>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</si>
  <si>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</si>
  <si>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</si>
  <si>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</si>
  <si>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</si>
  <si>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</si>
  <si>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</si>
  <si>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</si>
  <si>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</si>
  <si>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</si>
  <si>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</si>
  <si>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</si>
  <si>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</si>
  <si>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</si>
  <si>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</si>
  <si>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</si>
  <si>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</si>
  <si>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</si>
  <si>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</si>
  <si>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</si>
  <si>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</si>
  <si>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</si>
  <si>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</si>
  <si>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</si>
  <si>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</si>
  <si>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</si>
  <si>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</si>
  <si>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</si>
  <si>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</si>
  <si>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</si>
  <si>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</si>
  <si>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</si>
  <si>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</si>
  <si>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</si>
  <si>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</si>
  <si>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</si>
  <si>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</si>
  <si>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</si>
  <si>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</si>
  <si>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</si>
  <si>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</si>
  <si>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</si>
  <si>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</si>
  <si>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</si>
  <si>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</si>
  <si>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</si>
  <si>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</si>
  <si>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</si>
  <si>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</si>
  <si>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</si>
  <si>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</si>
  <si>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</si>
  <si>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</si>
  <si>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</si>
  <si>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</si>
  <si>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</si>
  <si>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</si>
  <si>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</si>
  <si>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</si>
  <si>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</si>
  <si>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</si>
  <si>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</si>
  <si>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</si>
  <si>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</si>
  <si>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</si>
  <si>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</si>
  <si>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</si>
  <si>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</si>
  <si>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</si>
  <si>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</si>
  <si>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</si>
  <si>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</si>
  <si>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</si>
  <si>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</si>
  <si>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</si>
  <si>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</si>
  <si>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</si>
  <si>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</si>
  <si>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</si>
  <si>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</si>
  <si>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</si>
  <si>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</si>
  <si>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</si>
  <si>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</si>
  <si>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</si>
  <si>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</si>
  <si>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</si>
  <si>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</si>
  <si>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</si>
  <si>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</si>
  <si>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</si>
  <si>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</si>
  <si>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</si>
  <si>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</si>
  <si>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</si>
  <si>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</si>
  <si>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</si>
  <si>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</si>
  <si>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</si>
  <si>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</si>
  <si>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</si>
  <si>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</si>
  <si>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</si>
  <si>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</si>
  <si>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</si>
  <si>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</si>
  <si>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</si>
  <si>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</si>
  <si>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</si>
  <si>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</si>
  <si>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</si>
  <si>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</si>
  <si>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</si>
  <si>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</si>
  <si>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</si>
  <si>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</si>
  <si>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</si>
  <si>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</si>
  <si>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</si>
  <si>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</si>
  <si>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</si>
  <si>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</si>
  <si>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</si>
  <si>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</si>
  <si>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</si>
  <si>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</si>
  <si>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</si>
  <si>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</si>
  <si>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</si>
  <si>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</si>
  <si>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</si>
  <si>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</si>
  <si>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</si>
  <si>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</si>
  <si>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</si>
  <si>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</si>
  <si>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</si>
  <si>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</si>
  <si>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</si>
  <si>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</si>
  <si>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</si>
  <si>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</si>
  <si>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</si>
  <si>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</si>
  <si>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</si>
  <si>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</si>
  <si>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</si>
  <si>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</si>
  <si>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</si>
  <si>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</si>
  <si>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</si>
  <si>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</si>
  <si>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</si>
  <si>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</si>
  <si>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</si>
  <si>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</si>
  <si>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</si>
  <si>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</si>
  <si>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</si>
  <si>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</si>
  <si>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</si>
  <si>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</si>
  <si>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</si>
  <si>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</si>
  <si>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</si>
  <si>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</si>
  <si>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</si>
  <si>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</si>
  <si>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</si>
  <si>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</si>
  <si>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</si>
  <si>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</si>
  <si>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</si>
  <si>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</si>
  <si>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</si>
  <si>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</si>
  <si>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</si>
  <si>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</si>
  <si>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</si>
  <si>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</si>
  <si>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</si>
  <si>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</si>
  <si>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</si>
  <si>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</si>
  <si>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</si>
  <si>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</si>
  <si>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</si>
  <si>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</si>
  <si>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</si>
  <si>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</si>
  <si>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</si>
  <si>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</si>
  <si>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</si>
  <si>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</si>
  <si>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</si>
  <si>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</si>
  <si>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</si>
  <si>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</si>
  <si>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</si>
  <si>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</si>
  <si>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</si>
  <si>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</si>
  <si>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</si>
  <si>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</si>
  <si>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</si>
  <si>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</si>
  <si>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</si>
  <si>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</si>
  <si>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</si>
  <si>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</si>
  <si>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</si>
  <si>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</si>
  <si>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</si>
  <si>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</si>
  <si>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</si>
  <si>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</si>
  <si>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</si>
  <si>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</si>
  <si>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</si>
  <si>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</si>
  <si>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</si>
  <si>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</si>
  <si>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</si>
  <si>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</si>
  <si>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</si>
  <si>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</si>
  <si>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</si>
  <si>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</si>
  <si>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</si>
  <si>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</si>
  <si>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</si>
  <si>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</si>
  <si>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</si>
  <si>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</si>
  <si>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</si>
  <si>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</si>
  <si>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</si>
  <si>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</si>
  <si>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</si>
  <si>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</si>
  <si>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</si>
  <si>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</si>
  <si>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</si>
  <si>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</si>
  <si>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</si>
  <si>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</si>
  <si>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</si>
  <si>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</si>
  <si>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</si>
  <si>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</si>
  <si>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</si>
  <si>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</si>
  <si>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</si>
  <si>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</si>
  <si>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</si>
  <si>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</si>
  <si>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</si>
  <si>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</si>
  <si>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</si>
  <si>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</si>
  <si>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</si>
  <si>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</si>
  <si>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</si>
  <si>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</si>
  <si>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</si>
  <si>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</si>
  <si>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</si>
  <si>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</si>
  <si>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</si>
  <si>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</si>
  <si>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</si>
  <si>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</si>
  <si>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</si>
  <si>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</si>
  <si>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</si>
  <si>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</si>
  <si>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</si>
  <si>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</si>
  <si>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</si>
  <si>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</si>
  <si>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</si>
  <si>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</si>
  <si>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</si>
  <si>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</si>
  <si>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</si>
  <si>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</si>
  <si>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</si>
  <si>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</si>
  <si>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</si>
  <si>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</si>
  <si>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</si>
  <si>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</si>
  <si>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</si>
  <si>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</si>
  <si>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</si>
  <si>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</si>
  <si>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</si>
  <si>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</si>
  <si>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</si>
  <si>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</si>
  <si>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</si>
  <si>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</si>
  <si>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</si>
  <si>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</si>
  <si>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</si>
  <si>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</si>
  <si>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</si>
  <si>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</si>
  <si>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</si>
  <si>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</si>
  <si>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</si>
  <si>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</si>
  <si>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</si>
  <si>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</si>
  <si>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</si>
  <si>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</si>
  <si>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</si>
  <si>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</si>
  <si>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</si>
  <si>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</si>
  <si>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</si>
  <si>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</si>
  <si>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</si>
  <si>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</si>
  <si>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</si>
  <si>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</si>
  <si>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</si>
  <si>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</si>
  <si>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</si>
  <si>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</si>
  <si>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</si>
  <si>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</si>
  <si>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</si>
  <si>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</si>
  <si>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</si>
  <si>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</si>
  <si>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</si>
  <si>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</si>
  <si>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</si>
  <si>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</si>
  <si>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</si>
  <si>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</si>
  <si>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</si>
  <si>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</si>
  <si>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</si>
  <si>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</si>
  <si>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</si>
  <si>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</si>
  <si>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</si>
  <si>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</si>
  <si>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</si>
  <si>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</si>
  <si>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</si>
  <si>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</si>
  <si>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</si>
  <si>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</si>
  <si>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</si>
  <si>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</si>
  <si>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</si>
  <si>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</si>
  <si>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</si>
  <si>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</si>
  <si>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</si>
  <si>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</si>
  <si>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</si>
  <si>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</si>
  <si>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</si>
  <si>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</si>
  <si>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</si>
  <si>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</si>
  <si>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</si>
  <si>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</si>
  <si>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</si>
  <si>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</si>
  <si>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</si>
  <si>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</si>
  <si>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</si>
  <si>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</si>
  <si>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</si>
  <si>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</si>
  <si>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</si>
  <si>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</si>
  <si>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</si>
  <si>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</si>
  <si>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</si>
  <si>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</si>
  <si>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</si>
  <si>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</si>
  <si>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</si>
  <si>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</si>
  <si>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</si>
  <si>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</si>
  <si>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</si>
  <si>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</si>
  <si>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</si>
  <si>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</si>
  <si>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</si>
  <si>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</si>
  <si>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</si>
  <si>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</si>
  <si>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</si>
  <si>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</si>
  <si>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</si>
  <si>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</si>
  <si>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</si>
  <si>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</si>
  <si>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</si>
  <si>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</si>
  <si>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</si>
  <si>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</si>
  <si>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</si>
  <si>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</si>
  <si>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</si>
  <si>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</si>
  <si>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</si>
  <si>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</si>
  <si>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</si>
  <si>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</si>
  <si>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</si>
  <si>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</si>
  <si>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</si>
  <si>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</si>
  <si>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</si>
  <si>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</si>
  <si>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</si>
  <si>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</si>
  <si>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</si>
  <si>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</si>
  <si>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</si>
  <si>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</si>
  <si>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</si>
  <si>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</si>
  <si>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</si>
  <si>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</si>
  <si>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</si>
  <si>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</si>
  <si>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</si>
  <si>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</si>
  <si>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</si>
  <si>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</si>
  <si>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</si>
  <si>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</si>
  <si>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</si>
  <si>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</si>
  <si>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</si>
  <si>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</si>
  <si>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</si>
  <si>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</si>
  <si>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</si>
  <si>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</si>
  <si>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</si>
  <si>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</si>
  <si>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</si>
  <si>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</si>
  <si>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</si>
  <si>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333 S Saint Louis Ave Saint Anne, IL 60964 0530</t>
  </si>
  <si>
    <t>100 W Dixie Hwy Saint Anne, IL 60964 7276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</si>
  <si>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</si>
  <si>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</si>
  <si>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</si>
  <si>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</si>
  <si>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</si>
  <si>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</si>
  <si>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</si>
  <si>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</si>
  <si>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</si>
  <si>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</si>
  <si>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</si>
  <si>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</si>
  <si>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</si>
  <si>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</si>
  <si>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</si>
  <si>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</si>
  <si>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</si>
  <si>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</si>
  <si>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</si>
  <si>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</si>
  <si>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</si>
  <si>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</si>
  <si>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</si>
  <si>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</si>
  <si>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</si>
  <si>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</si>
  <si>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</si>
  <si>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</si>
  <si>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</si>
  <si>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</si>
  <si>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</si>
  <si>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</si>
  <si>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</si>
  <si>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</si>
  <si>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</si>
  <si>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</si>
  <si>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</si>
  <si>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</si>
  <si>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</si>
  <si>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</si>
  <si>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</si>
  <si>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</si>
  <si>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</si>
  <si>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</si>
  <si>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</si>
  <si>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</si>
  <si>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</si>
  <si>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</si>
  <si>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</si>
  <si>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</si>
  <si>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</si>
  <si>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</si>
  <si>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</si>
  <si>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</si>
  <si>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</si>
  <si>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</si>
  <si>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</si>
  <si>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</si>
  <si>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</si>
  <si>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</si>
  <si>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</si>
  <si>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</si>
  <si>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</si>
  <si>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</si>
  <si>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</si>
  <si>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</si>
  <si>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</si>
  <si>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</si>
  <si>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</si>
  <si>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</si>
  <si>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</si>
  <si>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</si>
  <si>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</si>
  <si>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</si>
  <si>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</si>
  <si>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</si>
  <si>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</si>
  <si>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</si>
  <si>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</si>
  <si>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</si>
  <si>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</si>
  <si>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</si>
  <si>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</si>
  <si>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</si>
  <si>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</si>
  <si>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</si>
  <si>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</si>
  <si>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</si>
  <si>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</si>
  <si>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</si>
  <si>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</si>
  <si>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</si>
  <si>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</si>
  <si>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</si>
  <si>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</si>
  <si>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</si>
  <si>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</si>
  <si>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</si>
  <si>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</si>
  <si>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</si>
  <si>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</si>
  <si>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</si>
  <si>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</si>
  <si>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</si>
  <si>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</si>
  <si>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</si>
  <si>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</si>
  <si>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</si>
  <si>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</si>
  <si>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</si>
  <si>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</si>
  <si>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</si>
  <si>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</si>
  <si>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</si>
  <si>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</si>
  <si>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</si>
  <si>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</si>
  <si>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</si>
  <si>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</si>
  <si>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</si>
  <si>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</si>
  <si>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</si>
  <si>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</si>
  <si>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</si>
  <si>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</si>
  <si>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</si>
  <si>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</si>
  <si>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</si>
  <si>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</si>
  <si>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</si>
  <si>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</si>
  <si>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</si>
  <si>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</si>
  <si>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</si>
  <si>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</si>
  <si>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</si>
  <si>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</si>
  <si>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</si>
  <si>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</si>
  <si>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</si>
  <si>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</si>
  <si>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</si>
  <si>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</si>
  <si>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</si>
  <si>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</si>
  <si>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</si>
  <si>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</si>
  <si>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</si>
  <si>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</si>
  <si>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</si>
  <si>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</si>
  <si>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</si>
  <si>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</si>
  <si>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</si>
  <si>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</si>
  <si>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</si>
  <si>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</si>
  <si>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</si>
  <si>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</si>
  <si>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</si>
  <si>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</si>
  <si>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</si>
  <si>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</si>
  <si>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</si>
  <si>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</si>
  <si>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</si>
  <si>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</si>
  <si>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</si>
  <si>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</si>
  <si>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</si>
  <si>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</si>
  <si>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</si>
  <si>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</si>
  <si>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</si>
  <si>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</si>
  <si>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</si>
  <si>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</si>
  <si>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</si>
  <si>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</si>
  <si>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</si>
  <si>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</si>
  <si>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</si>
  <si>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</si>
  <si>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</si>
  <si>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</si>
  <si>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</si>
  <si>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</si>
  <si>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</si>
  <si>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</si>
  <si>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</si>
  <si>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</si>
  <si>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</si>
  <si>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</si>
  <si>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</si>
  <si>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</si>
  <si>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</si>
  <si>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</si>
  <si>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</si>
  <si>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</si>
  <si>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</si>
  <si>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</si>
  <si>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</si>
  <si>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</si>
  <si>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</si>
  <si>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</si>
  <si>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</si>
  <si>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</si>
  <si>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</si>
  <si>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</si>
  <si>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</si>
  <si>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</si>
  <si>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</si>
  <si>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</si>
  <si>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</si>
  <si>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</si>
  <si>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</si>
  <si>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</si>
  <si>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</si>
  <si>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</si>
  <si>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</si>
  <si>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</si>
  <si>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</si>
  <si>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</si>
  <si>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</si>
  <si>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</si>
  <si>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</si>
  <si>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</si>
  <si>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</si>
  <si>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</si>
  <si>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</si>
  <si>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</si>
  <si>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</si>
  <si>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</si>
  <si>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</si>
  <si>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</si>
  <si>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</si>
  <si>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</si>
  <si>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</si>
  <si>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</si>
  <si>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</si>
  <si>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</si>
  <si>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</si>
  <si>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</si>
  <si>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</si>
  <si>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</si>
  <si>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</si>
  <si>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</si>
  <si>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</si>
  <si>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</si>
  <si>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</si>
  <si>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</si>
  <si>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</si>
  <si>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</si>
  <si>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</si>
  <si>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</si>
  <si>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</si>
  <si>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</si>
  <si>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</si>
  <si>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</si>
  <si>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</si>
  <si>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</si>
  <si>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</si>
  <si>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</si>
  <si>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</si>
  <si>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</si>
  <si>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</si>
  <si>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</si>
  <si>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</si>
  <si>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</si>
  <si>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</si>
  <si>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</si>
  <si>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</si>
  <si>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</si>
  <si>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</si>
  <si>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</si>
  <si>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</si>
  <si>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</si>
  <si>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</si>
  <si>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</si>
  <si>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</si>
  <si>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</si>
  <si>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</si>
  <si>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</si>
  <si>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</si>
  <si>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</si>
  <si>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</si>
  <si>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</si>
  <si>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</si>
  <si>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</si>
  <si>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</si>
  <si>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</si>
  <si>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</si>
  <si>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</si>
  <si>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</si>
  <si>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</si>
  <si>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</si>
  <si>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</si>
  <si>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</si>
  <si>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</si>
  <si>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</si>
  <si>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</si>
  <si>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</si>
  <si>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</si>
  <si>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</si>
  <si>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</si>
  <si>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</si>
  <si>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</si>
  <si>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</si>
  <si>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</si>
  <si>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</si>
  <si>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</si>
  <si>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</si>
  <si>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</si>
  <si>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</si>
  <si>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</si>
  <si>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</si>
  <si>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</si>
  <si>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</si>
  <si>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</si>
  <si>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</si>
  <si>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</si>
  <si>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</si>
  <si>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</si>
  <si>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</si>
  <si>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</si>
  <si>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</si>
  <si>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</si>
  <si>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</si>
  <si>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</si>
  <si>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</si>
  <si>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</si>
  <si>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</si>
  <si>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</si>
  <si>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</si>
  <si>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</si>
  <si>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</si>
  <si>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</si>
  <si>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</si>
  <si>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</si>
  <si>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</si>
  <si>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</si>
  <si>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</si>
  <si>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</si>
  <si>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</si>
  <si>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</si>
  <si>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</si>
  <si>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</si>
  <si>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</si>
  <si>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</si>
  <si>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</si>
  <si>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</si>
  <si>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</si>
  <si>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</si>
  <si>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</si>
  <si>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</si>
  <si>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</si>
  <si>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</si>
  <si>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</si>
  <si>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</si>
  <si>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</si>
  <si>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</si>
  <si>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</si>
  <si>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</si>
  <si>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</si>
  <si>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</si>
  <si>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</si>
  <si>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</si>
  <si>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</si>
  <si>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</si>
  <si>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</si>
  <si>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</si>
  <si>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</si>
  <si>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</si>
  <si>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</si>
  <si>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</si>
  <si>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</si>
  <si>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</si>
  <si>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</si>
  <si>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</si>
  <si>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</si>
  <si>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</si>
  <si>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</si>
  <si>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</si>
  <si>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</si>
  <si>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</si>
  <si>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</si>
  <si>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</si>
  <si>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</si>
  <si>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</si>
  <si>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</si>
  <si>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</si>
  <si>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</si>
  <si>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</si>
  <si>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</si>
  <si>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</si>
  <si>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</si>
  <si>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</si>
  <si>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</si>
  <si>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</si>
  <si>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</si>
  <si>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</si>
  <si>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</si>
  <si>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</si>
  <si>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</si>
  <si>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</si>
  <si>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</si>
  <si>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</si>
  <si>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</si>
  <si>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</si>
  <si>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</si>
  <si>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</si>
  <si>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</si>
  <si>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</si>
  <si>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</si>
  <si>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</si>
  <si>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</si>
  <si>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</si>
  <si>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</si>
  <si>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</si>
  <si>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</si>
  <si>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</si>
  <si>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</si>
  <si>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</si>
  <si>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</si>
  <si>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</si>
  <si>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</si>
  <si>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</si>
  <si>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</si>
  <si>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</si>
  <si>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</si>
  <si>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</si>
  <si>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</si>
  <si>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</si>
  <si>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</si>
  <si>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</si>
  <si>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</si>
  <si>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</si>
  <si>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</si>
  <si>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</si>
  <si>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</si>
  <si>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</si>
  <si>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</si>
  <si>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</si>
  <si>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</si>
  <si>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</si>
  <si>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</si>
  <si>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</si>
  <si>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</si>
  <si>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</si>
  <si>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</si>
  <si>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</si>
  <si>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</si>
  <si>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</si>
  <si>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</si>
  <si>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</si>
  <si>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</si>
  <si>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</si>
  <si>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</si>
  <si>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</si>
  <si>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</si>
  <si>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</si>
  <si>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</si>
  <si>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</si>
  <si>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</si>
  <si>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</si>
  <si>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</si>
  <si>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</si>
  <si>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</si>
  <si>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</si>
  <si>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</si>
  <si>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</si>
  <si>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</si>
  <si>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</si>
  <si>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</si>
  <si>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</si>
  <si>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</si>
  <si>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</si>
  <si>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</si>
  <si>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</si>
  <si>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</si>
  <si>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</si>
  <si>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</si>
  <si>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</si>
  <si>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</si>
  <si>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</si>
  <si>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</si>
  <si>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</si>
  <si>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</si>
  <si>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</si>
  <si>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</si>
  <si>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</si>
  <si>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</si>
  <si>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</si>
  <si>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</si>
  <si>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</si>
  <si>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</si>
  <si>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</si>
  <si>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</si>
  <si>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</si>
  <si>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</si>
  <si>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</si>
  <si>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</si>
  <si>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</si>
  <si>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</si>
  <si>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</si>
  <si>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</si>
  <si>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</si>
  <si>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</si>
  <si>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</si>
  <si>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</si>
  <si>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</si>
  <si>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</si>
  <si>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</si>
  <si>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</si>
  <si>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</si>
  <si>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</si>
  <si>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</si>
  <si>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</si>
  <si>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</si>
  <si>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</si>
  <si>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</si>
  <si>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</si>
  <si>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</si>
  <si>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</si>
  <si>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</si>
  <si>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</si>
  <si>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</si>
  <si>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</si>
  <si>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</si>
  <si>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</si>
  <si>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</si>
  <si>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</si>
  <si>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</si>
  <si>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</si>
  <si>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</si>
  <si>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</si>
  <si>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</si>
  <si>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</si>
  <si>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</si>
  <si>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</si>
  <si>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</si>
  <si>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</si>
  <si>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</si>
  <si>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</si>
  <si>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</si>
  <si>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</si>
  <si>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</si>
  <si>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</si>
  <si>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</si>
  <si>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</si>
  <si>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</si>
  <si>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</si>
  <si>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</si>
  <si>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</si>
  <si>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</si>
  <si>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</si>
  <si>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</si>
  <si>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</si>
  <si>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</si>
  <si>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</si>
  <si>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</si>
  <si>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</si>
  <si>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</si>
  <si>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</si>
  <si>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</si>
  <si>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</si>
  <si>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</si>
  <si>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</si>
  <si>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</si>
  <si>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</si>
  <si>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</si>
  <si>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</si>
  <si>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</si>
  <si>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</si>
  <si>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</si>
  <si>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</si>
  <si>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</si>
  <si>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</si>
  <si>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</si>
  <si>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</si>
  <si>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</si>
  <si>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</si>
  <si>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</si>
  <si>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</si>
  <si>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</si>
  <si>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</si>
  <si>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</si>
  <si>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</si>
  <si>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</si>
  <si>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</si>
  <si>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</si>
  <si>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</si>
  <si>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</si>
  <si>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</si>
  <si>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</si>
  <si>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</si>
  <si>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</si>
  <si>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</si>
  <si>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</si>
  <si>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</si>
  <si>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</si>
  <si>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</si>
  <si>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</si>
  <si>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</si>
  <si>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</si>
  <si>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</si>
  <si>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</si>
  <si>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</si>
  <si>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</si>
  <si>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</si>
  <si>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</si>
  <si>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</si>
  <si>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</si>
  <si>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</si>
  <si>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</si>
  <si>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</si>
  <si>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</si>
  <si>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</si>
  <si>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</si>
  <si>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</si>
  <si>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</si>
  <si>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</si>
  <si>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</si>
  <si>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</si>
  <si>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</si>
  <si>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</si>
  <si>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</si>
  <si>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</si>
  <si>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</si>
  <si>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</si>
  <si>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</si>
  <si>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</si>
  <si>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</si>
  <si>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</si>
  <si>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</si>
  <si>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</si>
  <si>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</si>
  <si>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</si>
  <si>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</si>
  <si>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</si>
  <si>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</si>
  <si>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</si>
  <si>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</si>
  <si>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</si>
  <si>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</si>
  <si>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</si>
  <si>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</si>
  <si>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</si>
  <si>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</si>
  <si>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</si>
  <si>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</si>
  <si>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</si>
  <si>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</si>
  <si>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</si>
  <si>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</si>
  <si>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</si>
  <si>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</si>
  <si>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</si>
  <si>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</si>
  <si>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</si>
  <si>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</si>
  <si>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</si>
  <si>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</si>
  <si>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</si>
  <si>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</si>
  <si>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</si>
  <si>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</si>
  <si>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</si>
  <si>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</si>
  <si>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</si>
  <si>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</si>
  <si>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</si>
  <si>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</si>
  <si>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</si>
  <si>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</si>
  <si>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</si>
  <si>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</si>
  <si>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</si>
  <si>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</si>
  <si>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</si>
  <si>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</si>
  <si>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</si>
  <si>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</si>
  <si>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</si>
  <si>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</si>
  <si>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</si>
  <si>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</si>
  <si>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</si>
  <si>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</si>
  <si>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</si>
  <si>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</si>
  <si>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</si>
  <si>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</si>
  <si>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</si>
  <si>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</si>
  <si>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</si>
  <si>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</si>
  <si>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</si>
  <si>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</si>
  <si>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</si>
  <si>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</si>
  <si>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</si>
  <si>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</si>
  <si>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</si>
  <si>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</si>
  <si>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</si>
  <si>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</si>
  <si>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</si>
  <si>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</si>
  <si>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</si>
  <si>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</si>
  <si>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</si>
  <si>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</si>
  <si>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</si>
  <si>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</si>
  <si>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</si>
  <si>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</si>
  <si>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</si>
  <si>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</si>
  <si>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</si>
  <si>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</si>
  <si>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</si>
  <si>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</si>
  <si>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</si>
  <si>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</si>
  <si>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</si>
  <si>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</si>
  <si>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</si>
  <si>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</si>
  <si>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</si>
  <si>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</si>
  <si>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</si>
  <si>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</si>
  <si>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</si>
  <si>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</si>
  <si>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</si>
  <si>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</si>
  <si>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</si>
  <si>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</si>
  <si>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</si>
  <si>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</si>
  <si>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</si>
  <si>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</si>
  <si>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</si>
  <si>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</si>
  <si>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</si>
  <si>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</si>
  <si>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</si>
  <si>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</si>
  <si>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</si>
  <si>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</si>
  <si>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</si>
  <si>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</si>
  <si>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</si>
  <si>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</si>
  <si>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</si>
  <si>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</si>
  <si>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</si>
  <si>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</si>
  <si>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</si>
  <si>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</si>
  <si>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</si>
  <si>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</si>
  <si>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</si>
  <si>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</si>
  <si>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</si>
  <si>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</si>
  <si>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</si>
  <si>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</si>
  <si>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</si>
  <si>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</si>
  <si>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</si>
  <si>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</si>
  <si>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</si>
  <si>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</si>
  <si>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</si>
  <si>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</si>
  <si>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</si>
  <si>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</si>
  <si>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</si>
  <si>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</si>
  <si>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</si>
  <si>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</si>
  <si>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</si>
  <si>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</si>
  <si>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</si>
  <si>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</si>
  <si>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</si>
  <si>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</si>
  <si>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</si>
  <si>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</si>
  <si>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</si>
  <si>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</si>
  <si>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</si>
  <si>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</si>
  <si>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</si>
  <si>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</si>
  <si>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</si>
  <si>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</si>
  <si>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</si>
  <si>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</si>
  <si>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</si>
  <si>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</si>
  <si>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</si>
  <si>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</si>
  <si>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</si>
  <si>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</si>
  <si>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</si>
  <si>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</si>
  <si>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</si>
  <si>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</si>
  <si>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</si>
  <si>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</si>
  <si>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</si>
  <si>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</si>
  <si>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</si>
  <si>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</si>
  <si>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</si>
  <si>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</si>
  <si>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</si>
  <si>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</si>
  <si>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</si>
  <si>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</si>
  <si>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</si>
  <si>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</si>
  <si>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</si>
  <si>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</si>
  <si>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</si>
  <si>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</si>
  <si>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</si>
  <si>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</si>
  <si>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</si>
  <si>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</si>
  <si>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</si>
  <si>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</si>
  <si>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</si>
  <si>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</si>
  <si>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</si>
  <si>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</si>
  <si>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</si>
  <si>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</si>
  <si>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</si>
  <si>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</si>
  <si>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</si>
  <si>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</si>
  <si>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</si>
  <si>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</si>
  <si>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</si>
  <si>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</si>
  <si>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</si>
  <si>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</si>
  <si>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</si>
  <si>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</si>
  <si>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</si>
  <si>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</si>
  <si>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</si>
  <si>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</si>
  <si>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</si>
  <si>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</si>
  <si>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</si>
  <si>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</si>
  <si>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</si>
  <si>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</si>
  <si>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</si>
  <si>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</si>
  <si>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</si>
  <si>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</si>
  <si>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</si>
  <si>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</si>
  <si>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</si>
  <si>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</si>
  <si>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</si>
  <si>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</si>
  <si>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</si>
  <si>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</si>
  <si>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</si>
  <si>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</si>
  <si>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</si>
  <si>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</si>
  <si>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</si>
  <si>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</si>
  <si>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</si>
  <si>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</si>
  <si>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</si>
  <si>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</si>
  <si>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</si>
  <si>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</si>
  <si>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</si>
  <si>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</si>
  <si>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</si>
  <si>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</si>
  <si>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</si>
  <si>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</si>
  <si>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</si>
  <si>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</si>
  <si>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</si>
  <si>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</si>
  <si>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</si>
  <si>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</si>
  <si>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</si>
  <si>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</si>
  <si>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</si>
  <si>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</si>
  <si>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</si>
  <si>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</si>
  <si>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</si>
  <si>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</si>
  <si>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</si>
  <si>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</si>
  <si>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</si>
  <si>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</si>
  <si>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</si>
  <si>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</si>
  <si>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</si>
  <si>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</si>
  <si>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</si>
  <si>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</si>
  <si>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</si>
  <si>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</si>
  <si>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</si>
  <si>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</si>
  <si>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</si>
  <si>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</si>
  <si>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</si>
  <si>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</si>
  <si>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</si>
  <si>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</si>
  <si>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</si>
  <si>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</si>
  <si>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</si>
  <si>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</si>
  <si>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</si>
  <si>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</si>
  <si>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</si>
  <si>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</si>
  <si>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</si>
  <si>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</si>
  <si>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</si>
  <si>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</si>
  <si>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</si>
  <si>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</si>
  <si>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</si>
  <si>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</si>
  <si>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</si>
  <si>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</si>
  <si>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</si>
  <si>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</si>
  <si>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</si>
  <si>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</si>
  <si>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</si>
  <si>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</si>
  <si>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</si>
  <si>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</si>
  <si>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</si>
  <si>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</si>
  <si>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</si>
  <si>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</si>
  <si>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</si>
  <si>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</si>
  <si>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</si>
  <si>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</si>
  <si>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</si>
  <si>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</si>
  <si>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</si>
  <si>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</si>
  <si>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</si>
  <si>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</si>
  <si>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</si>
  <si>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</si>
  <si>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</si>
  <si>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</si>
  <si>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</si>
  <si>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</si>
  <si>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</si>
  <si>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</si>
  <si>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</si>
  <si>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</si>
  <si>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</si>
  <si>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</si>
  <si>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</si>
  <si>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</si>
  <si>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</si>
  <si>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</si>
  <si>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</si>
  <si>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</si>
  <si>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</si>
  <si>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</si>
  <si>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</si>
  <si>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</si>
  <si>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</si>
  <si>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</si>
  <si>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</si>
  <si>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</si>
  <si>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</si>
  <si>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</si>
  <si>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</si>
  <si>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</si>
  <si>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</si>
  <si>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</si>
  <si>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</si>
  <si>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</si>
  <si>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</si>
  <si>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</si>
  <si>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</si>
  <si>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</si>
  <si>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</si>
  <si>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</si>
  <si>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</si>
  <si>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</si>
  <si>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</si>
  <si>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</si>
  <si>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</si>
  <si>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</si>
  <si>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</si>
  <si>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</si>
  <si>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</si>
  <si>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</si>
  <si>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</si>
  <si>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</si>
  <si>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</si>
  <si>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</si>
  <si>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</si>
  <si>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</si>
  <si>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</si>
  <si>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</si>
  <si>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</si>
  <si>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</si>
  <si>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</si>
  <si>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</si>
  <si>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</si>
  <si>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</si>
  <si>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</si>
  <si>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</si>
  <si>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</si>
  <si>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</si>
  <si>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</si>
  <si>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</si>
  <si>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</si>
  <si>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</si>
  <si>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</si>
  <si>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</si>
  <si>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</si>
  <si>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</si>
  <si>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</si>
  <si>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</si>
  <si>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</si>
  <si>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</si>
  <si>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</si>
  <si>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</si>
  <si>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</si>
  <si>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</si>
  <si>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</si>
  <si>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</si>
  <si>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</si>
  <si>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</si>
  <si>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</si>
  <si>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</si>
  <si>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</si>
  <si>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</si>
  <si>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</si>
  <si>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</si>
  <si>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</si>
  <si>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</si>
  <si>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</si>
  <si>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</si>
  <si>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</si>
  <si>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</si>
  <si>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</si>
  <si>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</si>
  <si>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</si>
  <si>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</si>
  <si>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</si>
  <si>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</si>
  <si>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</si>
  <si>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</si>
  <si>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</si>
  <si>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</si>
  <si>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</si>
  <si>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</si>
  <si>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</si>
  <si>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</si>
  <si>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</si>
  <si>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</si>
  <si>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</si>
  <si>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</si>
  <si>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</si>
  <si>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</si>
  <si>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</si>
  <si>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</si>
  <si>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</si>
  <si>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</si>
  <si>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</si>
  <si>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</si>
  <si>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</si>
  <si>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</si>
  <si>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</si>
  <si>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</si>
  <si>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</si>
  <si>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</si>
  <si>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</si>
  <si>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</si>
  <si>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</si>
  <si>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</si>
  <si>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</si>
  <si>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</si>
  <si>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</si>
  <si>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</si>
  <si>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</si>
  <si>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</si>
  <si>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</si>
  <si>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</si>
  <si>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</si>
  <si>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</si>
  <si>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</si>
  <si>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</si>
  <si>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</si>
  <si>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</si>
  <si>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</si>
  <si>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</si>
  <si>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</si>
  <si>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</si>
  <si>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</si>
  <si>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</si>
  <si>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</si>
  <si>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</si>
  <si>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</si>
  <si>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</si>
  <si>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</si>
  <si>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</si>
  <si>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</si>
  <si>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</si>
  <si>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</si>
  <si>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</si>
  <si>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</si>
  <si>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</si>
  <si>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</si>
  <si>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</si>
  <si>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</si>
  <si>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</si>
  <si>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</si>
  <si>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</si>
  <si>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</si>
  <si>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</si>
  <si>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</si>
  <si>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</si>
  <si>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</si>
  <si>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</si>
  <si>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</si>
  <si>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</si>
  <si>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</si>
  <si>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</si>
  <si>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</si>
  <si>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</si>
  <si>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</si>
  <si>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</si>
  <si>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</si>
  <si>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</si>
  <si>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</si>
  <si>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</si>
  <si>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</si>
  <si>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</si>
  <si>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</si>
  <si>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</si>
  <si>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</si>
  <si>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</si>
  <si>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</si>
  <si>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</si>
  <si>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</si>
  <si>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</si>
  <si>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</si>
  <si>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</si>
  <si>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</si>
  <si>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</si>
  <si>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</si>
  <si>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</si>
  <si>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</si>
  <si>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</si>
  <si>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</si>
  <si>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</si>
  <si>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</si>
  <si>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</si>
  <si>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</si>
  <si>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</si>
  <si>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</si>
  <si>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</si>
  <si>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</si>
  <si>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</si>
  <si>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</si>
  <si>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</si>
  <si>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</si>
  <si>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</si>
  <si>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</si>
  <si>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</si>
  <si>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</si>
  <si>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</si>
  <si>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</si>
  <si>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</si>
  <si>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</si>
  <si>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</si>
  <si>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</si>
  <si>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</si>
  <si>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</si>
  <si>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</si>
  <si>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</si>
  <si>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</si>
  <si>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</si>
  <si>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</si>
  <si>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</si>
  <si>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</si>
  <si>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</si>
  <si>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</si>
  <si>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</si>
  <si>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</si>
  <si>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32-046-2560-04</t>
  </si>
  <si>
    <t>32-046-3020-16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</si>
  <si>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</si>
  <si>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</si>
  <si>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</si>
  <si>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</si>
  <si>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</si>
  <si>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</si>
  <si>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</si>
  <si>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</si>
  <si>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</si>
  <si>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</si>
  <si>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</si>
  <si>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</si>
  <si>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</si>
  <si>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</si>
  <si>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</si>
  <si>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</si>
  <si>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</si>
  <si>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</si>
  <si>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</si>
  <si>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</si>
  <si>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</si>
  <si>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</si>
  <si>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</si>
  <si>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</si>
  <si>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</si>
  <si>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</si>
  <si>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</si>
  <si>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</si>
  <si>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</si>
  <si>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</si>
  <si>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</si>
  <si>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</si>
  <si>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</si>
  <si>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</si>
  <si>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</si>
  <si>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</si>
  <si>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</si>
  <si>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</si>
  <si>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</si>
  <si>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</si>
  <si>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</si>
  <si>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</si>
  <si>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</si>
  <si>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</si>
  <si>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</si>
  <si>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</si>
  <si>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</si>
  <si>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</si>
  <si>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</si>
  <si>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</si>
  <si>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</si>
  <si>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</si>
  <si>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</si>
  <si>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</si>
  <si>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</si>
  <si>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</si>
  <si>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</si>
  <si>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</si>
  <si>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</si>
  <si>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</si>
  <si>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</si>
  <si>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</si>
  <si>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</si>
  <si>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</si>
  <si>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</si>
  <si>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</si>
  <si>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</si>
  <si>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</si>
  <si>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</si>
  <si>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</si>
  <si>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</si>
  <si>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</si>
  <si>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</si>
  <si>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</si>
  <si>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</si>
  <si>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</si>
  <si>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</si>
  <si>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</si>
  <si>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</si>
  <si>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</si>
  <si>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</si>
  <si>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</si>
  <si>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</si>
  <si>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</si>
  <si>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</si>
  <si>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</si>
  <si>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</si>
  <si>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</si>
  <si>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</si>
  <si>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</si>
  <si>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</si>
  <si>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</si>
  <si>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</si>
  <si>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</si>
  <si>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</si>
  <si>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</si>
  <si>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</si>
  <si>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</si>
  <si>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</si>
  <si>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</si>
  <si>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</si>
  <si>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</si>
  <si>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</si>
  <si>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</si>
  <si>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</si>
  <si>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</si>
  <si>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</si>
  <si>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</si>
  <si>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</si>
  <si>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</si>
  <si>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</si>
  <si>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</si>
  <si>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</si>
  <si>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</si>
  <si>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</si>
  <si>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</si>
  <si>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</si>
  <si>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</si>
  <si>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</si>
  <si>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</si>
  <si>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</si>
  <si>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</si>
  <si>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</si>
  <si>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</si>
  <si>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</si>
  <si>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</si>
  <si>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</si>
  <si>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</si>
  <si>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</si>
  <si>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</si>
  <si>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</si>
  <si>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</si>
  <si>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</si>
  <si>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</si>
  <si>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</si>
  <si>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</si>
  <si>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</si>
  <si>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</si>
  <si>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</si>
  <si>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</si>
  <si>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</si>
  <si>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</si>
  <si>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</si>
  <si>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</si>
  <si>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</si>
  <si>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</si>
  <si>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</si>
  <si>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</si>
  <si>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</si>
  <si>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</si>
  <si>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</si>
  <si>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</si>
  <si>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</si>
  <si>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</si>
  <si>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</si>
  <si>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</si>
  <si>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</si>
  <si>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</si>
  <si>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</si>
  <si>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</si>
  <si>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</si>
  <si>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217-625-2471</t>
  </si>
  <si>
    <t>8:00-4:00</t>
  </si>
  <si>
    <t>PAWNEE POST</t>
  </si>
  <si>
    <t>VANDEVENTER, ELEANOR</t>
  </si>
  <si>
    <t>WILSON-WEST, HANNAH JO</t>
  </si>
  <si>
    <t>DUFFER, CARTER</t>
  </si>
  <si>
    <t>DYER, ALEXANDRIA</t>
  </si>
  <si>
    <t>EDWARDS, HEATHER</t>
  </si>
  <si>
    <t>GUESS, ERIKA</t>
  </si>
  <si>
    <t>HAMILTON, HUNTER</t>
  </si>
  <si>
    <t>HOTT, BRANDON</t>
  </si>
  <si>
    <t>HYDE, ANGELA</t>
  </si>
  <si>
    <t>IBBERSON, ALEXANDRA</t>
  </si>
  <si>
    <t>JANKOUSKY, LINDSEY</t>
  </si>
  <si>
    <t>KINCAID, JESSICA</t>
  </si>
  <si>
    <t xml:space="preserve">BILYEU, ELLEN                      NESTLER, STEPHANIE      </t>
  </si>
  <si>
    <t>BOEHME, SARAH                 RABIDEAU, CYNTHIA</t>
  </si>
  <si>
    <t>BARHAM, ANNA                   LEVIN, HANNAH</t>
  </si>
  <si>
    <t>BAKER, STEPHANIE             KIRBY, SARA</t>
  </si>
  <si>
    <t>BOUTCHER, ABIGAIL         ROGERS, KRISTI</t>
  </si>
  <si>
    <t>BROCK, LEAH                        ROSCETTI, STACIE</t>
  </si>
  <si>
    <t>BUTLER, ALICIA                   SAMONDS, HEATHER</t>
  </si>
  <si>
    <t>CHARLES, BRENDON        STEFFEN, STEPHANI</t>
  </si>
  <si>
    <t>CONDON, ANDREA           SWANSON, JONATHAN</t>
  </si>
  <si>
    <t>DENNISON, OLIVIA           WAGNER, MICHELLE</t>
  </si>
  <si>
    <t>DOERFLER, DALTON        WILSON, BRIAN</t>
  </si>
  <si>
    <t>DORWART, JOSLYN         ZEIBERT, REBECCA</t>
  </si>
  <si>
    <t>BECKER, SCOTT                                      MACDONALD, JAMES</t>
  </si>
  <si>
    <t>BELCHER, MIRANDA                           MADIGAN, KATHRYN</t>
  </si>
  <si>
    <t>BELL, NATALIE                                       MARSAGLIA, JEFFREY</t>
  </si>
  <si>
    <t>BRADLEY, SHAROLYN                        MELTON, MARY</t>
  </si>
  <si>
    <t>CHAMBERS, AMY                                 MURPHY, CYNTHIA</t>
  </si>
  <si>
    <t>CHAMBERS, JANET                             MURRAY, ERIC</t>
  </si>
  <si>
    <t>CLARKE, MARY                                    RIGGS, SCOTT</t>
  </si>
  <si>
    <t>CONDON, AMY                                   RODRIGUEZ, LAURA</t>
  </si>
  <si>
    <t>COOPER, NYLA                                   ROSE, PAULA</t>
  </si>
  <si>
    <t>COPP, DEBORAH                              RUNYEN, SARA</t>
  </si>
  <si>
    <t>DOGLIO, DIANA                               RUSTMAN, JANET</t>
  </si>
  <si>
    <t>FIDLER, CATHY                                 SANDERS, ALEXIA</t>
  </si>
  <si>
    <t>GALLOWAY, MADELINE JO        SANDROCK, STEPHANIE</t>
  </si>
  <si>
    <t>GARVIN, MAGGIE                           SCHRAGE, COURTNEY</t>
  </si>
  <si>
    <t>HARRIS, SAMANTHA                    SEITZ, DYLAN</t>
  </si>
  <si>
    <t>HASARA, EMILY                               SITZE, MICHELLE</t>
  </si>
  <si>
    <t>HINDS, SHELLY                               UHRICH, EMILY</t>
  </si>
  <si>
    <t>JOHNSON, MARSHA                   WARD, LINDSAY</t>
  </si>
  <si>
    <t>DAVID, JONES                               WEDEKIND, KATHRYN</t>
  </si>
  <si>
    <t>JONES, WAYNE                             WEST, HANNAH</t>
  </si>
  <si>
    <t>KIRBY, STEVEN                             WRIGHT, JAMIE</t>
  </si>
  <si>
    <t>LOWRY, MICHELE                     YOUNG, ALLISON</t>
  </si>
  <si>
    <t>BARHAM, DANIEL</t>
  </si>
  <si>
    <t>BEHRENT, JENNY</t>
  </si>
  <si>
    <t>BIRKS, JACQUELINE</t>
  </si>
  <si>
    <t>BOLSEN, LISA</t>
  </si>
  <si>
    <t>FAULKNER, MARY</t>
  </si>
  <si>
    <t>GEHRS, LEANNE</t>
  </si>
  <si>
    <t>GOODALL, NICOLE</t>
  </si>
  <si>
    <t>HAMILTON, CHRIS</t>
  </si>
  <si>
    <t>HARRIS, JENNIFER</t>
  </si>
  <si>
    <t>MARSAGLIA, CASARA</t>
  </si>
  <si>
    <t>NELSON, JOAN</t>
  </si>
  <si>
    <t>RAWLINGS, MATTHEW</t>
  </si>
  <si>
    <t>SEILER, CARRIE</t>
  </si>
  <si>
    <t>STEFFEN, RYAN</t>
  </si>
  <si>
    <t>HENNEMANN, WILLIAM C</t>
  </si>
  <si>
    <t>KRATOCHVIL, TIMOTHY</t>
  </si>
  <si>
    <t>BROWN, KEDRA</t>
  </si>
  <si>
    <t>GALLOWAY, REBECCA</t>
  </si>
  <si>
    <t>GREER, MYKENZIE</t>
  </si>
  <si>
    <t>HAMILTON, JILL</t>
  </si>
  <si>
    <t>POLISTINA, AMANDA</t>
  </si>
  <si>
    <t>WEST, MICHAEL</t>
  </si>
  <si>
    <t>WILLIAMS, ANGELA</t>
  </si>
  <si>
    <t>DESART, STANLEY</t>
  </si>
  <si>
    <t>JOHNSON, LINDA</t>
  </si>
  <si>
    <t>KRUGER, LUCAS</t>
  </si>
  <si>
    <t>NICHOLS, BRIAN</t>
  </si>
  <si>
    <t>ROSEBERRY, STACI</t>
  </si>
  <si>
    <t>THOMPSON, CANDY</t>
  </si>
  <si>
    <t>UNDERWOOD, JAMES</t>
  </si>
  <si>
    <t>UNDERWOOD, TYLER</t>
  </si>
  <si>
    <t>DAY, SCOTT</t>
  </si>
  <si>
    <t>HAGLER, ROBERT</t>
  </si>
  <si>
    <t>KOEN, BREANNA</t>
  </si>
  <si>
    <t>DAVIS, BOBBY                                   MCCULLOUGH, KRISTIN</t>
  </si>
  <si>
    <t>CREECH, CAROL                                MCCARREL, NANCY</t>
  </si>
  <si>
    <t>DENNIS, KELLY                                 MORELL, SCOTT</t>
  </si>
  <si>
    <t>DORR, PHILLIP                                MORROW, ELISSA</t>
  </si>
  <si>
    <t>DOZIER, EMILY                                PALUMBO, JENNIFER</t>
  </si>
  <si>
    <t>DRURY, JAMIE                                POLISTINA, STONE</t>
  </si>
  <si>
    <t>DUNHAM, SCARLETT                  RAMAN, NICOLE</t>
  </si>
  <si>
    <t>ANDERSON, JODI                                  LEDERBRAND, JAMES</t>
  </si>
  <si>
    <r>
      <t xml:space="preserve">ANDERSON, JO                                    </t>
    </r>
    <r>
      <rPr>
        <sz val="8"/>
        <color rgb="FFFF0000"/>
        <rFont val="Calibri"/>
        <family val="2"/>
        <scheme val="minor"/>
      </rPr>
      <t xml:space="preserve">    </t>
    </r>
    <r>
      <rPr>
        <sz val="8"/>
        <rFont val="Calibri"/>
        <family val="2"/>
        <scheme val="minor"/>
      </rPr>
      <t>LEASER, COLE</t>
    </r>
  </si>
  <si>
    <t>BOBLITT, ADALYN                                LEDERBRAND, WYATT</t>
  </si>
  <si>
    <t>BOBLITT, GRIFFIN                                LEE, SUSAN</t>
  </si>
  <si>
    <t>BOUGHTON, JESSICA                        MARSAGLIA, FRANK</t>
  </si>
  <si>
    <t>BRADBURY, AMBER                          MARTIN, BRECK</t>
  </si>
  <si>
    <t>BURKE, TIMOTHY                               MASTERS, HAYDEN</t>
  </si>
  <si>
    <t>BUSBY, RYAN                                       MASTERS, PEGGY</t>
  </si>
  <si>
    <t>BYERS, LAURA                                    MAYS, SHANNON</t>
  </si>
  <si>
    <t>AKERS, TOMAS                                        KOYNE, DAKODA</t>
  </si>
  <si>
    <t>DOZIER, LISA                                    PARKER, LANE</t>
  </si>
  <si>
    <t>ETTER, ALEXANDER                      RICHESON, CHLOE</t>
  </si>
  <si>
    <t>FULTON, BRIANA                          RICHESON, TODD</t>
  </si>
  <si>
    <t>GARRETT, PATRICIA                          RIDGE, KAYLA</t>
  </si>
  <si>
    <t>GORDON, JACOB                               ROBERTS, CONNIE</t>
  </si>
  <si>
    <t>GREER, AVA                                          ROBERTS, JACINDA</t>
  </si>
  <si>
    <t>GUDGEL, LUCAS                               RODRIGUEZ, AVA</t>
  </si>
  <si>
    <t>HAMILTON, TERESA                       RODRIGUEZ, MAYA</t>
  </si>
  <si>
    <t>HENNEMANN, CONNOR             STEVENSON, BOBBI</t>
  </si>
  <si>
    <t>HILL, EMMA                                      TAYLOR, JEAN</t>
  </si>
  <si>
    <t>HINDS, KALEE JO                           THEIN, KITT</t>
  </si>
  <si>
    <t>HISEL, DREW                                   TRIMBLE, HOYT</t>
  </si>
  <si>
    <t>HOWARD, WESLEY                     URBANCKAS, IZABELLA</t>
  </si>
  <si>
    <t>JOHNSON, KENZIE                      URBANCKAS, AMANDA</t>
  </si>
  <si>
    <t>JOHNSON, MCKENZIE              WALTERS, ASHLEIGH</t>
  </si>
  <si>
    <t>JOHNSON, VINCE                       WHITE, KOLTON</t>
  </si>
  <si>
    <t>KERN, ASHLYN                             WILSON, JAYNE</t>
  </si>
  <si>
    <t>AEC FIRE EQUIPMENT</t>
  </si>
  <si>
    <t>AJD CONSULTING SERVICES</t>
  </si>
  <si>
    <t>AMERICALL</t>
  </si>
  <si>
    <t>BUREAU OF EDUCATION</t>
  </si>
  <si>
    <t>BURNLEY, SHAWN</t>
  </si>
  <si>
    <t>CANHAM GRAPHICS</t>
  </si>
  <si>
    <t>CLEAN CUT LAWNCARE</t>
  </si>
  <si>
    <t>DREAMBOX LEARNING</t>
  </si>
  <si>
    <t>E.L. PRUITT COMPANY</t>
  </si>
  <si>
    <t>E-BOLT</t>
  </si>
  <si>
    <t>EDMENTUM</t>
  </si>
  <si>
    <t>EDUCATION ADVANCED INC.</t>
  </si>
  <si>
    <t>FARMER ENVIRONMENTAL</t>
  </si>
  <si>
    <t>FES</t>
  </si>
  <si>
    <t>HOUGHTON MIFFLIN</t>
  </si>
  <si>
    <t>I.D. SIGNS AND SERVICE INC.</t>
  </si>
  <si>
    <t>IASA</t>
  </si>
  <si>
    <t>IESA</t>
  </si>
  <si>
    <t>ILLINOIS PRINCIPALS ASSOCIATION</t>
  </si>
  <si>
    <t>IMAGINE LEARNING LLC</t>
  </si>
  <si>
    <t>K-LOG INC.</t>
  </si>
  <si>
    <t>KRATOCHVIL, TIM</t>
  </si>
  <si>
    <t>MYSTERY SCIENCE</t>
  </si>
  <si>
    <t>NAPA OF AUBURN</t>
  </si>
  <si>
    <t>ODP BUSINESS SOLUTIONS LLC</t>
  </si>
  <si>
    <t>PERMA BOUND</t>
  </si>
  <si>
    <t>PRAIRILAND FS</t>
  </si>
  <si>
    <t>QUALITY ELEVATOR INSPECTIONS</t>
  </si>
  <si>
    <t>REALLY GREAT READING LLC</t>
  </si>
  <si>
    <t>REKSERVICES</t>
  </si>
  <si>
    <t>SANGAMON-MENARD COUNTY ROE</t>
  </si>
  <si>
    <t>SENTINEL INSECT CONTROL</t>
  </si>
  <si>
    <t>SHERWIN WILLIAMS</t>
  </si>
  <si>
    <t>SMEKENS</t>
  </si>
  <si>
    <t>SPRINKLAWN IRRIGATION</t>
  </si>
  <si>
    <t>TEACHING STRATEGIES</t>
  </si>
  <si>
    <t>THEIN, KITT</t>
  </si>
  <si>
    <t>AMERICAN FAMILY</t>
  </si>
  <si>
    <t>BERTONI, ERIC</t>
  </si>
  <si>
    <t>COLLEGE ENTRANCE EXAM BOARD</t>
  </si>
  <si>
    <t>DAKTRONICS INC.</t>
  </si>
  <si>
    <t>ESGI LLC</t>
  </si>
  <si>
    <t>FLORAL EXPRESSIONS</t>
  </si>
  <si>
    <t>FOLLETT SCHOOL SOLUTIONS</t>
  </si>
  <si>
    <t>HENNEMANN, CHRIS</t>
  </si>
  <si>
    <t>HOBART</t>
  </si>
  <si>
    <t>IDEAL</t>
  </si>
  <si>
    <t>ILLINOIS STATE UNIVERSITY CONFERENCE SERV</t>
  </si>
  <si>
    <t>LINCOLN PRAIRIE BEHAVIORAL HEALTH CENTER</t>
  </si>
  <si>
    <t>MATH STACKERS</t>
  </si>
  <si>
    <t>MEDCO</t>
  </si>
  <si>
    <t>MOHA</t>
  </si>
  <si>
    <t>MY BINDING</t>
  </si>
  <si>
    <t>NATIONAL FFA ORGANIZATION</t>
  </si>
  <si>
    <t>PAWNEE CUSD #11</t>
  </si>
  <si>
    <t>PRO-TYPE</t>
  </si>
  <si>
    <t>REGIONAL OFFICE OF EDUCATION #35</t>
  </si>
  <si>
    <t>SCHOOL SPECIALTY LLC</t>
  </si>
  <si>
    <t>SCOPEDOC MICROSOFT SALES &amp; SERVICE</t>
  </si>
  <si>
    <t>SEESAW LEARNING INC.</t>
  </si>
  <si>
    <t>SIGNATURE SCHOOL PRODUCTS</t>
  </si>
  <si>
    <t>SOUTH COUNTY PUBLICATIONS</t>
  </si>
  <si>
    <t>SPORTDECALS</t>
  </si>
  <si>
    <t>STATE FIRE MARSHAL</t>
  </si>
  <si>
    <t>SUMDOG INC.</t>
  </si>
  <si>
    <t>SUPER DUPER PUBLICATIONS</t>
  </si>
  <si>
    <t>TOLEDO PE SUPPLY</t>
  </si>
  <si>
    <t>SANGAMON AREA SPECIAL EDUCATION</t>
  </si>
  <si>
    <t>FEDERAL TAX DEPOSIT</t>
  </si>
  <si>
    <t>BLUE CROSS BLUE SHIELD</t>
  </si>
  <si>
    <t>MIDWEST BUS SALES</t>
  </si>
  <si>
    <t>SENERGY ELECTRIC</t>
  </si>
  <si>
    <t>TEACHERS RETIREMENT SYSTEM</t>
  </si>
  <si>
    <t>ALL PRO RECREATION</t>
  </si>
  <si>
    <t>STATE OF ILLINOIS</t>
  </si>
  <si>
    <t>FIRST MID BANK AND TRUST</t>
  </si>
  <si>
    <t>IMRF</t>
  </si>
  <si>
    <t>LANGHEIM CONCRETE</t>
  </si>
  <si>
    <t>OSHEA BUILDERS</t>
  </si>
  <si>
    <t>GARDNER L &amp; M GLASS INC.</t>
  </si>
  <si>
    <t>PSIC</t>
  </si>
  <si>
    <t>VILLAGE OF PAWNEE</t>
  </si>
  <si>
    <t>P.H. BROUGHTON &amp; SONS INC.</t>
  </si>
  <si>
    <t>KOHL WHOLESALE</t>
  </si>
  <si>
    <t>ILLINOIS EDUCATORS CREDIT UNION</t>
  </si>
  <si>
    <t>HENSON ROBINSON COMPANY</t>
  </si>
  <si>
    <t>AIRMASTERS</t>
  </si>
  <si>
    <t>BLDD</t>
  </si>
  <si>
    <t>SHI INTERNATIONQAL CORP.</t>
  </si>
  <si>
    <t>AMEREN</t>
  </si>
  <si>
    <t>CENTRAL ILLINOIS CONSTRUCTION INC.</t>
  </si>
  <si>
    <t>MAXIM HEALTHCARE SERVICES</t>
  </si>
  <si>
    <t>TEACHER HEALTH INS. SECURITY</t>
  </si>
  <si>
    <t>MATRIX SYSTEMS GROUP INC.</t>
  </si>
  <si>
    <t>FEHRING ORNAMENTAL IRON WORKS INC.</t>
  </si>
  <si>
    <t>TRIAD INDUSTRIAL SUPPLY</t>
  </si>
  <si>
    <t xml:space="preserve">ROBBINS SCHWARTZ NICHOLAS </t>
  </si>
  <si>
    <t>OMNI</t>
  </si>
  <si>
    <t>CAPITAL AREA CAREER CENTER</t>
  </si>
  <si>
    <t xml:space="preserve">PEA </t>
  </si>
  <si>
    <t>GOODMAN FENCE INC.</t>
  </si>
  <si>
    <t>HOME OIL CO.</t>
  </si>
  <si>
    <t>HEINEMANN</t>
  </si>
  <si>
    <t>BIG ASS FANS</t>
  </si>
  <si>
    <t>TOUCHBOARD</t>
  </si>
  <si>
    <t>RICK RAY &amp; SONS PLUMBING</t>
  </si>
  <si>
    <t>WENGER</t>
  </si>
  <si>
    <t>X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</si>
</sst>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3" applyFont="1"/>
    <xf numFmtId="38" fontId="4" fillId="2" borderId="1" xfId="3" applyNumberFormat="1" applyFont="1" applyFill="1" applyBorder="1" applyAlignment="1">
      <alignment horizontal="left" vertical="top"/>
    </xf>
    <xf numFmtId="38" fontId="4" fillId="2" borderId="1" xfId="3" applyNumberFormat="1" applyFont="1" applyFill="1" applyBorder="1" applyAlignment="1">
      <alignment horizontal="right" vertical="top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4" applyFont="1" applyAlignment="1">
      <alignment vertical="center" wrapText="1"/>
    </xf>
    <xf numFmtId="0" fontId="4" fillId="0" borderId="8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12" fillId="0" borderId="0" xfId="3" applyFont="1"/>
    <xf numFmtId="3" fontId="4" fillId="0" borderId="0" xfId="3" applyNumberFormat="1" applyFont="1"/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/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38" fontId="14" fillId="0" borderId="1" xfId="3" applyNumberFormat="1" applyFont="1" applyBorder="1" applyAlignment="1" applyProtection="1">
      <alignment horizontal="right"/>
      <protection locked="0"/>
    </xf>
    <xf numFmtId="38" fontId="14" fillId="3" borderId="12" xfId="4" applyNumberFormat="1" applyFont="1" applyFill="1" applyBorder="1" applyAlignment="1">
      <alignment horizontal="right"/>
    </xf>
    <xf numFmtId="38" fontId="14" fillId="2" borderId="2" xfId="4" applyNumberFormat="1" applyFont="1" applyFill="1" applyBorder="1" applyAlignment="1">
      <alignment horizontal="right"/>
    </xf>
    <xf numFmtId="38" fontId="14" fillId="0" borderId="1" xfId="5" applyNumberFormat="1" applyFont="1" applyBorder="1" applyAlignment="1" applyProtection="1">
      <alignment horizontal="right"/>
      <protection locked="0"/>
    </xf>
    <xf numFmtId="38" fontId="14" fillId="2" borderId="1" xfId="5" applyNumberFormat="1" applyFont="1" applyFill="1" applyBorder="1" applyAlignment="1">
      <alignment horizontal="right"/>
    </xf>
    <xf numFmtId="38" fontId="14" fillId="3" borderId="12" xfId="5" applyNumberFormat="1" applyFont="1" applyFill="1" applyBorder="1" applyAlignment="1">
      <alignment horizontal="right"/>
    </xf>
    <xf numFmtId="38" fontId="14" fillId="2" borderId="2" xfId="5" applyNumberFormat="1" applyFont="1" applyFill="1" applyBorder="1" applyAlignment="1">
      <alignment horizontal="right"/>
    </xf>
    <xf numFmtId="38" fontId="14" fillId="3" borderId="13" xfId="5" applyNumberFormat="1" applyFont="1" applyFill="1" applyBorder="1" applyAlignment="1">
      <alignment horizontal="right"/>
    </xf>
    <xf numFmtId="38" fontId="14" fillId="3" borderId="2" xfId="5" applyNumberFormat="1" applyFont="1" applyFill="1" applyBorder="1" applyAlignment="1">
      <alignment horizontal="right"/>
    </xf>
    <xf numFmtId="38" fontId="14" fillId="2" borderId="14" xfId="5" applyNumberFormat="1" applyFont="1" applyFill="1" applyBorder="1" applyAlignment="1">
      <alignment horizontal="right"/>
    </xf>
    <xf numFmtId="38" fontId="14" fillId="3" borderId="14" xfId="5" applyNumberFormat="1" applyFont="1" applyFill="1" applyBorder="1" applyAlignment="1">
      <alignment horizontal="right"/>
    </xf>
    <xf numFmtId="38" fontId="14" fillId="3" borderId="12" xfId="6" applyNumberFormat="1" applyFont="1" applyFill="1" applyBorder="1" applyAlignment="1">
      <alignment horizontal="right"/>
    </xf>
    <xf numFmtId="38" fontId="14" fillId="3" borderId="14" xfId="0" applyNumberFormat="1" applyFont="1" applyFill="1" applyBorder="1" applyAlignment="1">
      <alignment horizontal="right" wrapText="1"/>
    </xf>
    <xf numFmtId="38" fontId="14" fillId="3" borderId="14" xfId="0" applyNumberFormat="1" applyFont="1" applyFill="1" applyBorder="1" applyAlignment="1">
      <alignment wrapText="1"/>
    </xf>
    <xf numFmtId="38" fontId="14" fillId="3" borderId="1" xfId="0" applyNumberFormat="1" applyFont="1" applyFill="1" applyBorder="1" applyAlignment="1">
      <alignment wrapText="1"/>
    </xf>
    <xf numFmtId="38" fontId="14" fillId="3" borderId="15" xfId="0" applyNumberFormat="1" applyFont="1" applyFill="1" applyBorder="1" applyAlignment="1">
      <alignment wrapText="1"/>
    </xf>
    <xf numFmtId="49" fontId="13" fillId="0" borderId="10" xfId="0" applyNumberFormat="1" applyFont="1" applyBorder="1" applyAlignment="1" applyProtection="1">
      <alignment horizontal="center" wrapText="1"/>
      <protection locked="0"/>
    </xf>
    <xf numFmtId="0" fontId="4" fillId="3" borderId="17" xfId="3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vertical="center"/>
    </xf>
    <xf numFmtId="0" fontId="4" fillId="3" borderId="17" xfId="5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vertical="top" wrapText="1"/>
    </xf>
    <xf numFmtId="0" fontId="18" fillId="3" borderId="16" xfId="0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38" fontId="14" fillId="3" borderId="13" xfId="6" applyNumberFormat="1" applyFont="1" applyFill="1" applyBorder="1" applyAlignment="1">
      <alignment horizontal="right"/>
    </xf>
    <xf numFmtId="0" fontId="8" fillId="4" borderId="8" xfId="3" applyFont="1" applyFill="1" applyBorder="1" applyAlignment="1">
      <alignment vertical="center" wrapText="1"/>
    </xf>
    <xf numFmtId="0" fontId="4" fillId="4" borderId="9" xfId="3" applyFont="1" applyFill="1" applyBorder="1" applyAlignment="1">
      <alignment horizontal="center" wrapText="1"/>
    </xf>
    <xf numFmtId="0" fontId="8" fillId="4" borderId="10" xfId="4" applyFont="1" applyFill="1" applyBorder="1" applyAlignment="1">
      <alignment horizontal="left" vertical="center" wrapText="1"/>
    </xf>
    <xf numFmtId="0" fontId="4" fillId="4" borderId="11" xfId="4" applyFont="1" applyFill="1" applyBorder="1" applyAlignment="1">
      <alignment vertical="center" wrapText="1"/>
    </xf>
    <xf numFmtId="0" fontId="8" fillId="4" borderId="8" xfId="4" applyFont="1" applyFill="1" applyBorder="1" applyAlignment="1">
      <alignment vertical="center" wrapText="1"/>
    </xf>
    <xf numFmtId="0" fontId="4" fillId="4" borderId="9" xfId="4" applyFont="1" applyFill="1" applyBorder="1" applyAlignment="1">
      <alignment horizontal="center" wrapText="1"/>
    </xf>
    <xf numFmtId="0" fontId="4" fillId="5" borderId="8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4" fillId="5" borderId="8" xfId="5" applyFont="1" applyFill="1" applyBorder="1" applyAlignment="1">
      <alignment horizontal="left" vertical="center" wrapText="1"/>
    </xf>
    <xf numFmtId="0" fontId="4" fillId="5" borderId="8" xfId="5" applyFont="1" applyFill="1" applyBorder="1" applyAlignment="1">
      <alignment horizontal="left" vertical="center"/>
    </xf>
    <xf numFmtId="0" fontId="4" fillId="5" borderId="8" xfId="5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Continuous" vertical="center"/>
    </xf>
    <xf numFmtId="0" fontId="4" fillId="5" borderId="1" xfId="5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Continuous" vertical="center"/>
    </xf>
    <xf numFmtId="0" fontId="8" fillId="4" borderId="8" xfId="6" applyFont="1" applyFill="1" applyBorder="1" applyAlignment="1">
      <alignment vertical="center" wrapText="1"/>
    </xf>
    <xf numFmtId="0" fontId="4" fillId="4" borderId="1" xfId="6" applyFont="1" applyFill="1" applyBorder="1" applyAlignment="1">
      <alignment horizontal="centerContinuous"/>
    </xf>
    <xf numFmtId="0" fontId="4" fillId="5" borderId="21" xfId="0" applyFont="1" applyFill="1" applyBorder="1" applyAlignment="1">
      <alignment vertical="top"/>
    </xf>
    <xf numFmtId="0" fontId="4" fillId="5" borderId="9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center" vertical="top" wrapText="1"/>
    </xf>
    <xf numFmtId="0" fontId="15" fillId="0" borderId="0" xfId="0" applyFont="1"/>
    <xf numFmtId="38" fontId="15" fillId="0" borderId="26" xfId="0" applyNumberFormat="1" applyFont="1" applyBorder="1" applyAlignment="1" applyProtection="1">
      <alignment horizontal="center"/>
      <protection locked="0"/>
    </xf>
    <xf numFmtId="0" fontId="18" fillId="3" borderId="9" xfId="4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left" vertical="center" indent="2"/>
    </xf>
    <xf numFmtId="0" fontId="8" fillId="3" borderId="20" xfId="3" applyFont="1" applyFill="1" applyBorder="1" applyAlignment="1">
      <alignment horizontal="left" vertical="center" indent="2"/>
    </xf>
    <xf numFmtId="0" fontId="18" fillId="3" borderId="8" xfId="4" applyFont="1" applyFill="1" applyBorder="1" applyAlignment="1">
      <alignment horizontal="left" vertical="center" wrapText="1" indent="2"/>
    </xf>
    <xf numFmtId="0" fontId="8" fillId="3" borderId="20" xfId="4" applyFont="1" applyFill="1" applyBorder="1" applyAlignment="1">
      <alignment horizontal="left" vertical="center" wrapText="1" indent="2"/>
    </xf>
    <xf numFmtId="38" fontId="14" fillId="6" borderId="1" xfId="4" applyNumberFormat="1" applyFont="1" applyFill="1" applyBorder="1" applyAlignment="1" applyProtection="1">
      <alignment horizontal="right"/>
      <protection locked="0"/>
    </xf>
    <xf numFmtId="0" fontId="18" fillId="0" borderId="7" xfId="3" applyFont="1" applyBorder="1" applyAlignment="1">
      <alignment horizontal="center" vertical="center"/>
    </xf>
    <xf numFmtId="49" fontId="18" fillId="0" borderId="7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49" fontId="18" fillId="0" borderId="2" xfId="3" applyNumberFormat="1" applyFont="1" applyBorder="1" applyAlignment="1">
      <alignment horizontal="center" vertical="center"/>
    </xf>
    <xf numFmtId="49" fontId="18" fillId="0" borderId="2" xfId="3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38" fontId="14" fillId="2" borderId="14" xfId="4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38" fontId="14" fillId="2" borderId="14" xfId="4" applyNumberFormat="1" applyFont="1" applyFill="1" applyBorder="1" applyAlignment="1" applyProtection="1">
      <alignment horizontal="right"/>
      <protection locked="0"/>
    </xf>
    <xf numFmtId="38" fontId="14" fillId="6" borderId="12" xfId="4" applyNumberFormat="1" applyFont="1" applyFill="1" applyBorder="1" applyAlignment="1">
      <alignment horizontal="right"/>
    </xf>
    <xf numFmtId="38" fontId="14" fillId="7" borderId="14" xfId="0" applyNumberFormat="1" applyFont="1" applyFill="1" applyBorder="1" applyAlignment="1">
      <alignment horizontal="right" wrapText="1"/>
    </xf>
    <xf numFmtId="38" fontId="14" fillId="3" borderId="13" xfId="0" applyNumberFormat="1" applyFont="1" applyFill="1" applyBorder="1" applyAlignment="1">
      <alignment vertical="center" wrapText="1"/>
    </xf>
    <xf numFmtId="38" fontId="14" fillId="7" borderId="13" xfId="0" applyNumberFormat="1" applyFont="1" applyFill="1" applyBorder="1" applyAlignment="1">
      <alignment vertical="center" wrapText="1"/>
    </xf>
    <xf numFmtId="0" fontId="9" fillId="0" borderId="0" xfId="0" applyFont="1"/>
    <xf numFmtId="0" fontId="4" fillId="0" borderId="0" xfId="2" applyFont="1" applyAlignment="1" applyProtection="1">
      <alignment horizontal="left" indent="1"/>
      <protection locked="0"/>
    </xf>
    <xf numFmtId="0" fontId="4" fillId="0" borderId="31" xfId="2" applyFont="1" applyBorder="1" applyAlignment="1" applyProtection="1">
      <alignment horizontal="left" indent="1"/>
      <protection locked="0"/>
    </xf>
    <xf numFmtId="38" fontId="4" fillId="0" borderId="34" xfId="2" applyNumberFormat="1" applyFont="1" applyBorder="1" applyProtection="1">
      <protection locked="0"/>
    </xf>
    <xf numFmtId="38" fontId="4" fillId="0" borderId="35" xfId="2" applyNumberFormat="1" applyFont="1" applyBorder="1" applyProtection="1">
      <protection locked="0"/>
    </xf>
    <xf numFmtId="0" fontId="4" fillId="0" borderId="36" xfId="2" applyFont="1" applyBorder="1" applyAlignment="1" applyProtection="1">
      <alignment horizontal="left" vertical="center" indent="1"/>
      <protection locked="0"/>
    </xf>
    <xf numFmtId="0" fontId="4" fillId="0" borderId="37" xfId="2" applyFont="1" applyBorder="1" applyAlignment="1" applyProtection="1">
      <alignment horizontal="left" vertical="center" indent="1"/>
      <protection locked="0"/>
    </xf>
    <xf numFmtId="0" fontId="4" fillId="0" borderId="2" xfId="2" applyFont="1" applyBorder="1" applyAlignment="1" applyProtection="1">
      <alignment horizontal="left" indent="1"/>
      <protection locked="0"/>
    </xf>
    <xf numFmtId="0" fontId="4" fillId="0" borderId="15" xfId="2" applyFont="1" applyBorder="1" applyAlignment="1" applyProtection="1">
      <alignment horizontal="left" indent="1"/>
      <protection locked="0"/>
    </xf>
    <xf numFmtId="0" fontId="4" fillId="0" borderId="2" xfId="2" applyFont="1" applyBorder="1" applyAlignment="1" applyProtection="1">
      <alignment horizontal="left" vertical="center" indent="1"/>
      <protection locked="0"/>
    </xf>
    <xf numFmtId="0" fontId="4" fillId="0" borderId="15" xfId="2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9" applyFont="1" applyAlignment="1">
      <alignment horizontal="center" wrapText="1"/>
    </xf>
    <xf numFmtId="0" fontId="45" fillId="10" borderId="46" xfId="9" applyFont="1" applyFill="1" applyBorder="1" applyAlignment="1">
      <alignment horizontal="center" wrapText="1"/>
    </xf>
    <xf numFmtId="0" fontId="15" fillId="0" borderId="0" xfId="9" applyAlignment="1">
      <alignment wrapText="1"/>
    </xf>
    <xf numFmtId="0" fontId="15" fillId="0" borderId="0" xfId="9"/>
    <xf numFmtId="38" fontId="14" fillId="8" borderId="12" xfId="4" applyNumberFormat="1" applyFont="1" applyFill="1" applyBorder="1" applyAlignment="1">
      <alignment horizontal="right"/>
    </xf>
    <xf numFmtId="0" fontId="4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8" fillId="3" borderId="12" xfId="6" applyFont="1" applyFill="1" applyBorder="1" applyAlignment="1">
      <alignment horizontal="left" vertical="center" indent="2"/>
    </xf>
    <xf numFmtId="0" fontId="20" fillId="3" borderId="1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38" fontId="14" fillId="12" borderId="2" xfId="0" applyNumberFormat="1" applyFont="1" applyFill="1" applyBorder="1" applyAlignment="1">
      <alignment horizontal="right" shrinkToFit="1"/>
    </xf>
    <xf numFmtId="3" fontId="13" fillId="12" borderId="48" xfId="0" applyNumberFormat="1" applyFont="1" applyFill="1" applyBorder="1" applyAlignment="1">
      <alignment horizontal="right" vertical="center"/>
    </xf>
    <xf numFmtId="0" fontId="4" fillId="13" borderId="1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left" vertical="center" wrapText="1"/>
    </xf>
    <xf numFmtId="38" fontId="14" fillId="12" borderId="49" xfId="0" applyNumberFormat="1" applyFont="1" applyFill="1" applyBorder="1" applyAlignment="1">
      <alignment horizontal="right" shrinkToFit="1"/>
    </xf>
    <xf numFmtId="0" fontId="4" fillId="5" borderId="1" xfId="5" applyFont="1" applyFill="1" applyBorder="1" applyAlignment="1">
      <alignment horizontal="left" vertical="center"/>
    </xf>
    <xf numFmtId="38" fontId="14" fillId="12" borderId="47" xfId="0" applyNumberFormat="1" applyFont="1" applyFill="1" applyBorder="1" applyAlignment="1">
      <alignment horizontal="right" shrinkToFit="1"/>
    </xf>
    <xf numFmtId="38" fontId="14" fillId="12" borderId="15" xfId="0" applyNumberFormat="1" applyFont="1" applyFill="1" applyBorder="1" applyAlignment="1">
      <alignment horizontal="right" shrinkToFit="1"/>
    </xf>
    <xf numFmtId="0" fontId="8" fillId="3" borderId="31" xfId="5" applyFont="1" applyFill="1" applyBorder="1" applyAlignment="1">
      <alignment horizontal="left" vertical="center" wrapText="1" indent="2"/>
    </xf>
    <xf numFmtId="0" fontId="4" fillId="3" borderId="50" xfId="0" applyFont="1" applyFill="1" applyBorder="1" applyAlignment="1">
      <alignment horizontal="left" vertical="center"/>
    </xf>
    <xf numFmtId="0" fontId="10" fillId="0" borderId="33" xfId="5" applyFont="1" applyBorder="1" applyAlignment="1">
      <alignment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left" vertical="center" indent="2"/>
    </xf>
    <xf numFmtId="0" fontId="4" fillId="3" borderId="12" xfId="5" applyFont="1" applyFill="1" applyBorder="1" applyAlignment="1">
      <alignment horizontal="center" vertical="center" wrapText="1"/>
    </xf>
    <xf numFmtId="38" fontId="4" fillId="12" borderId="1" xfId="5" applyNumberFormat="1" applyFont="1" applyFill="1" applyBorder="1"/>
    <xf numFmtId="38" fontId="4" fillId="2" borderId="1" xfId="5" applyNumberFormat="1" applyFont="1" applyFill="1" applyBorder="1"/>
    <xf numFmtId="38" fontId="14" fillId="0" borderId="28" xfId="0" applyNumberFormat="1" applyFont="1" applyBorder="1" applyAlignment="1" applyProtection="1">
      <alignment horizontal="right" shrinkToFit="1"/>
      <protection locked="0"/>
    </xf>
    <xf numFmtId="38" fontId="14" fillId="0" borderId="1" xfId="0" applyNumberFormat="1" applyFont="1" applyBorder="1" applyAlignment="1" applyProtection="1">
      <alignment horizontal="right" shrinkToFit="1"/>
      <protection locked="0"/>
    </xf>
    <xf numFmtId="38" fontId="14" fillId="8" borderId="1" xfId="0" applyNumberFormat="1" applyFont="1" applyFill="1" applyBorder="1" applyAlignment="1">
      <alignment horizontal="right" shrinkToFit="1"/>
    </xf>
    <xf numFmtId="0" fontId="4" fillId="9" borderId="28" xfId="0" applyFont="1" applyFill="1" applyBorder="1" applyAlignment="1">
      <alignment vertical="center"/>
    </xf>
    <xf numFmtId="0" fontId="4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38" fontId="14" fillId="8" borderId="12" xfId="0" applyNumberFormat="1" applyFont="1" applyFill="1" applyBorder="1" applyAlignment="1">
      <alignment horizontal="right" shrinkToFit="1"/>
    </xf>
    <xf numFmtId="38" fontId="14" fillId="12" borderId="51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>
      <alignment horizontal="right" shrinkToFit="1"/>
    </xf>
    <xf numFmtId="0" fontId="4" fillId="13" borderId="1" xfId="0" applyFont="1" applyFill="1" applyBorder="1" applyAlignment="1">
      <alignment horizontal="center" vertical="top"/>
    </xf>
    <xf numFmtId="0" fontId="8" fillId="8" borderId="12" xfId="0" applyFont="1" applyFill="1" applyBorder="1" applyAlignment="1">
      <alignment horizontal="left" vertical="center" indent="2"/>
    </xf>
    <xf numFmtId="0" fontId="4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 vertical="center"/>
    </xf>
    <xf numFmtId="38" fontId="14" fillId="8" borderId="13" xfId="0" applyNumberFormat="1" applyFont="1" applyFill="1" applyBorder="1" applyAlignment="1">
      <alignment horizontal="right" shrinkToFit="1"/>
    </xf>
    <xf numFmtId="38" fontId="14" fillId="12" borderId="13" xfId="0" applyNumberFormat="1" applyFont="1" applyFill="1" applyBorder="1" applyAlignment="1">
      <alignment horizontal="right" shrinkToFit="1"/>
    </xf>
    <xf numFmtId="0" fontId="8" fillId="8" borderId="13" xfId="0" applyFont="1" applyFill="1" applyBorder="1" applyAlignment="1">
      <alignment horizontal="left" vertical="center" indent="2"/>
    </xf>
    <xf numFmtId="0" fontId="4" fillId="5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38" fontId="14" fillId="12" borderId="28" xfId="0" applyNumberFormat="1" applyFont="1" applyFill="1" applyBorder="1" applyAlignment="1">
      <alignment horizontal="right" shrinkToFit="1"/>
    </xf>
    <xf numFmtId="0" fontId="8" fillId="8" borderId="12" xfId="0" applyFont="1" applyFill="1" applyBorder="1" applyAlignment="1">
      <alignment horizontal="left" vertical="center" indent="1"/>
    </xf>
    <xf numFmtId="38" fontId="14" fillId="12" borderId="52" xfId="0" applyNumberFormat="1" applyFont="1" applyFill="1" applyBorder="1" applyAlignment="1">
      <alignment horizontal="right" shrinkToFit="1"/>
    </xf>
    <xf numFmtId="38" fontId="14" fillId="12" borderId="14" xfId="0" applyNumberFormat="1" applyFont="1" applyFill="1" applyBorder="1" applyAlignment="1">
      <alignment horizontal="right" shrinkToFit="1"/>
    </xf>
    <xf numFmtId="38" fontId="14" fillId="12" borderId="7" xfId="0" applyNumberFormat="1" applyFont="1" applyFill="1" applyBorder="1" applyAlignment="1">
      <alignment horizontal="right" shrinkToFit="1"/>
    </xf>
    <xf numFmtId="0" fontId="8" fillId="8" borderId="7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center" vertical="center"/>
    </xf>
    <xf numFmtId="38" fontId="14" fillId="8" borderId="7" xfId="0" applyNumberFormat="1" applyFont="1" applyFill="1" applyBorder="1" applyAlignment="1">
      <alignment horizontal="right" shrinkToFit="1"/>
    </xf>
    <xf numFmtId="0" fontId="7" fillId="8" borderId="28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/>
    </xf>
    <xf numFmtId="38" fontId="14" fillId="8" borderId="28" xfId="0" applyNumberFormat="1" applyFont="1" applyFill="1" applyBorder="1" applyAlignment="1">
      <alignment horizontal="right" shrinkToFit="1"/>
    </xf>
    <xf numFmtId="38" fontId="13" fillId="12" borderId="2" xfId="0" applyNumberFormat="1" applyFont="1" applyFill="1" applyBorder="1" applyAlignment="1">
      <alignment horizontal="right"/>
    </xf>
    <xf numFmtId="38" fontId="14" fillId="12" borderId="2" xfId="0" applyNumberFormat="1" applyFont="1" applyFill="1" applyBorder="1" applyAlignment="1" applyProtection="1">
      <alignment horizontal="right" shrinkToFit="1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9" borderId="23" xfId="0" applyNumberFormat="1" applyFont="1" applyFill="1" applyBorder="1" applyAlignment="1">
      <alignment horizontal="right" shrinkToFit="1"/>
    </xf>
    <xf numFmtId="38" fontId="14" fillId="8" borderId="1" xfId="0" applyNumberFormat="1" applyFont="1" applyFill="1" applyBorder="1" applyAlignment="1" applyProtection="1">
      <alignment horizontal="right" shrinkToFit="1"/>
      <protection locked="0"/>
    </xf>
    <xf numFmtId="38" fontId="14" fillId="9" borderId="24" xfId="0" applyNumberFormat="1" applyFont="1" applyFill="1" applyBorder="1" applyAlignment="1">
      <alignment horizontal="right" shrinkToFit="1"/>
    </xf>
    <xf numFmtId="0" fontId="4" fillId="0" borderId="20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49" fontId="4" fillId="8" borderId="10" xfId="5" applyNumberFormat="1" applyFont="1" applyFill="1" applyBorder="1" applyAlignment="1">
      <alignment horizontal="left" vertical="top" wrapText="1"/>
    </xf>
    <xf numFmtId="0" fontId="21" fillId="8" borderId="11" xfId="3" applyFont="1" applyFill="1" applyBorder="1" applyAlignment="1">
      <alignment horizontal="center" vertical="top" wrapText="1"/>
    </xf>
    <xf numFmtId="0" fontId="10" fillId="8" borderId="10" xfId="5" applyFont="1" applyFill="1" applyBorder="1" applyAlignment="1">
      <alignment horizontal="left" vertical="center" wrapText="1"/>
    </xf>
    <xf numFmtId="0" fontId="4" fillId="8" borderId="28" xfId="3" applyFont="1" applyFill="1" applyBorder="1" applyAlignment="1">
      <alignment horizontal="center" vertical="center"/>
    </xf>
    <xf numFmtId="169" fontId="15" fillId="0" borderId="45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8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4" fillId="0" borderId="4" xfId="3" applyFont="1" applyBorder="1" applyAlignment="1">
      <alignment vertical="center" wrapText="1"/>
    </xf>
    <xf numFmtId="38" fontId="14" fillId="0" borderId="9" xfId="3" applyNumberFormat="1" applyFont="1" applyBorder="1" applyAlignment="1" applyProtection="1">
      <alignment horizontal="right"/>
      <protection locked="0"/>
    </xf>
    <xf numFmtId="38" fontId="4" fillId="2" borderId="7" xfId="3" applyNumberFormat="1" applyFont="1" applyFill="1" applyBorder="1" applyAlignment="1">
      <alignment horizontal="left" vertical="top"/>
    </xf>
    <xf numFmtId="38" fontId="4" fillId="2" borderId="7" xfId="3" applyNumberFormat="1" applyFont="1" applyFill="1" applyBorder="1" applyAlignment="1">
      <alignment horizontal="right" vertical="top"/>
    </xf>
    <xf numFmtId="38" fontId="14" fillId="0" borderId="14" xfId="3" applyNumberFormat="1" applyFont="1" applyBorder="1" applyAlignment="1" applyProtection="1">
      <alignment horizontal="right"/>
      <protection locked="0"/>
    </xf>
    <xf numFmtId="0" fontId="4" fillId="0" borderId="4" xfId="3" applyFont="1" applyBorder="1" applyAlignment="1">
      <alignment horizontal="center" vertical="center" wrapText="1"/>
    </xf>
    <xf numFmtId="38" fontId="14" fillId="0" borderId="7" xfId="3" applyNumberFormat="1" applyFont="1" applyBorder="1" applyAlignment="1" applyProtection="1">
      <alignment horizontal="right"/>
      <protection locked="0"/>
    </xf>
    <xf numFmtId="38" fontId="14" fillId="0" borderId="4" xfId="3" applyNumberFormat="1" applyFont="1" applyBorder="1" applyAlignment="1" applyProtection="1">
      <alignment horizontal="right"/>
      <protection locked="0"/>
    </xf>
    <xf numFmtId="38" fontId="14" fillId="0" borderId="67" xfId="3" applyNumberFormat="1" applyFont="1" applyBorder="1" applyAlignment="1" applyProtection="1">
      <alignment horizontal="right"/>
      <protection locked="0"/>
    </xf>
    <xf numFmtId="0" fontId="5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/>
    <xf numFmtId="170" fontId="4" fillId="0" borderId="0" xfId="0" applyNumberFormat="1" applyFont="1"/>
    <xf numFmtId="0" fontId="4" fillId="0" borderId="20" xfId="3" quotePrefix="1" applyFont="1" applyBorder="1" applyAlignment="1">
      <alignment vertical="center"/>
    </xf>
    <xf numFmtId="0" fontId="8" fillId="4" borderId="8" xfId="3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18" fillId="3" borderId="8" xfId="4" applyFont="1" applyFill="1" applyBorder="1" applyAlignment="1">
      <alignment horizontal="left" vertical="center" indent="2"/>
    </xf>
    <xf numFmtId="0" fontId="4" fillId="0" borderId="8" xfId="4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3" borderId="20" xfId="4" applyFont="1" applyFill="1" applyBorder="1" applyAlignment="1">
      <alignment horizontal="left" vertical="center" indent="2"/>
    </xf>
    <xf numFmtId="0" fontId="4" fillId="0" borderId="20" xfId="3" applyFont="1" applyBorder="1" applyAlignment="1">
      <alignment vertical="center"/>
    </xf>
    <xf numFmtId="0" fontId="4" fillId="0" borderId="10" xfId="3" quotePrefix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2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168" fontId="43" fillId="14" borderId="18" xfId="9" applyNumberFormat="1" applyFont="1" applyFill="1" applyBorder="1" applyAlignment="1">
      <alignment horizontal="left" vertical="center"/>
    </xf>
    <xf numFmtId="0" fontId="53" fillId="14" borderId="33" xfId="9" applyFont="1" applyFill="1" applyBorder="1" applyAlignment="1">
      <alignment horizontal="center" vertical="center"/>
    </xf>
    <xf numFmtId="0" fontId="53" fillId="14" borderId="13" xfId="9" applyFont="1" applyFill="1" applyBorder="1" applyAlignment="1">
      <alignment horizontal="center" vertical="center"/>
    </xf>
    <xf numFmtId="0" fontId="54" fillId="0" borderId="0" xfId="9" applyFont="1" applyAlignment="1">
      <alignment vertical="center"/>
    </xf>
    <xf numFmtId="0" fontId="43" fillId="0" borderId="0" xfId="9" applyFont="1" applyAlignment="1">
      <alignment vertical="center"/>
    </xf>
    <xf numFmtId="168" fontId="46" fillId="0" borderId="21" xfId="9" applyNumberFormat="1" applyFont="1" applyBorder="1" applyAlignment="1">
      <alignment horizontal="left" vertical="center"/>
    </xf>
    <xf numFmtId="0" fontId="51" fillId="0" borderId="10" xfId="9" applyFont="1" applyBorder="1" applyAlignment="1">
      <alignment horizontal="left" vertical="center"/>
    </xf>
    <xf numFmtId="0" fontId="43" fillId="0" borderId="6" xfId="9" applyFont="1" applyBorder="1" applyAlignment="1">
      <alignment horizontal="left" vertical="center" indent="1"/>
    </xf>
    <xf numFmtId="0" fontId="58" fillId="0" borderId="1" xfId="9" applyFont="1" applyBorder="1" applyAlignment="1">
      <alignment horizontal="center" vertical="center"/>
    </xf>
    <xf numFmtId="168" fontId="43" fillId="0" borderId="4" xfId="9" applyNumberFormat="1" applyFont="1" applyBorder="1" applyAlignment="1">
      <alignment horizontal="left" vertical="center"/>
    </xf>
    <xf numFmtId="0" fontId="43" fillId="0" borderId="8" xfId="9" applyFont="1" applyBorder="1" applyAlignment="1">
      <alignment horizontal="left" vertical="center" wrapText="1" indent="1"/>
    </xf>
    <xf numFmtId="0" fontId="43" fillId="0" borderId="8" xfId="9" applyFont="1" applyBorder="1" applyAlignment="1">
      <alignment horizontal="left" vertical="center" indent="1"/>
    </xf>
    <xf numFmtId="168" fontId="46" fillId="0" borderId="0" xfId="9" applyNumberFormat="1" applyFont="1" applyAlignment="1">
      <alignment horizontal="left" vertical="center"/>
    </xf>
    <xf numFmtId="0" fontId="46" fillId="0" borderId="0" xfId="9" applyFont="1" applyAlignment="1">
      <alignment horizontal="left" vertical="center" indent="1"/>
    </xf>
    <xf numFmtId="0" fontId="60" fillId="0" borderId="0" xfId="9" applyFont="1" applyAlignment="1">
      <alignment horizontal="left" vertical="center" indent="1"/>
    </xf>
    <xf numFmtId="0" fontId="8" fillId="11" borderId="8" xfId="0" applyFont="1" applyFill="1" applyBorder="1" applyAlignment="1">
      <alignment horizontal="center" vertical="center"/>
    </xf>
    <xf numFmtId="168" fontId="51" fillId="11" borderId="4" xfId="9" applyNumberFormat="1" applyFont="1" applyFill="1" applyBorder="1" applyAlignment="1">
      <alignment horizontal="right" vertical="center"/>
    </xf>
    <xf numFmtId="168" fontId="51" fillId="11" borderId="21" xfId="9" applyNumberFormat="1" applyFont="1" applyFill="1" applyBorder="1" applyAlignment="1">
      <alignment horizontal="right" vertical="center"/>
    </xf>
    <xf numFmtId="38" fontId="14" fillId="8" borderId="1" xfId="0" applyNumberFormat="1" applyFont="1" applyFill="1" applyBorder="1" applyAlignment="1">
      <alignment horizontal="right"/>
    </xf>
    <xf numFmtId="38" fontId="4" fillId="8" borderId="1" xfId="0" applyNumberFormat="1" applyFont="1" applyFill="1" applyBorder="1" applyAlignment="1">
      <alignment horizontal="right" vertical="center" wrapText="1"/>
    </xf>
    <xf numFmtId="10" fontId="14" fillId="8" borderId="1" xfId="0" applyNumberFormat="1" applyFont="1" applyFill="1" applyBorder="1" applyAlignment="1">
      <alignment horizontal="right" vertical="center"/>
    </xf>
    <xf numFmtId="0" fontId="43" fillId="0" borderId="6" xfId="9" applyFont="1" applyBorder="1" applyAlignment="1">
      <alignment horizontal="left" vertical="center" wrapText="1" indent="1"/>
    </xf>
    <xf numFmtId="49" fontId="62" fillId="0" borderId="0" xfId="9" applyNumberFormat="1" applyFont="1"/>
    <xf numFmtId="49" fontId="62" fillId="0" borderId="0" xfId="9" applyNumberFormat="1" applyFont="1" applyAlignment="1">
      <alignment horizontal="center"/>
    </xf>
    <xf numFmtId="0" fontId="62" fillId="0" borderId="0" xfId="9" applyFont="1"/>
    <xf numFmtId="49" fontId="62" fillId="0" borderId="63" xfId="0" applyNumberFormat="1" applyFont="1" applyBorder="1"/>
    <xf numFmtId="49" fontId="62" fillId="0" borderId="0" xfId="0" applyNumberFormat="1" applyFont="1"/>
    <xf numFmtId="49" fontId="62" fillId="0" borderId="0" xfId="0" applyNumberFormat="1" applyFont="1" applyAlignment="1">
      <alignment horizontal="center"/>
    </xf>
    <xf numFmtId="0" fontId="62" fillId="0" borderId="0" xfId="0" applyFont="1"/>
    <xf numFmtId="0" fontId="57" fillId="0" borderId="1" xfId="9" applyFont="1" applyBorder="1" applyAlignment="1">
      <alignment horizontal="center" vertical="center"/>
    </xf>
    <xf numFmtId="0" fontId="19" fillId="8" borderId="53" xfId="0" applyFont="1" applyFill="1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/>
    </xf>
    <xf numFmtId="0" fontId="19" fillId="8" borderId="5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14" fillId="0" borderId="1" xfId="0" applyNumberFormat="1" applyFont="1" applyBorder="1" applyAlignment="1" applyProtection="1">
      <alignment horizontal="right" wrapText="1" shrinkToFit="1"/>
      <protection locked="0"/>
    </xf>
    <xf numFmtId="38" fontId="14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8" fillId="0" borderId="0" xfId="2" applyFont="1" applyAlignment="1">
      <alignment horizontal="center" vertical="center"/>
    </xf>
    <xf numFmtId="0" fontId="47" fillId="0" borderId="0" xfId="2" applyFont="1" applyAlignment="1">
      <alignment wrapText="1"/>
    </xf>
    <xf numFmtId="0" fontId="31" fillId="0" borderId="0" xfId="2"/>
    <xf numFmtId="0" fontId="4" fillId="11" borderId="56" xfId="2" applyFont="1" applyFill="1" applyBorder="1" applyAlignment="1">
      <alignment horizontal="center"/>
    </xf>
    <xf numFmtId="0" fontId="4" fillId="11" borderId="57" xfId="2" applyFont="1" applyFill="1" applyBorder="1" applyAlignment="1">
      <alignment horizontal="center"/>
    </xf>
    <xf numFmtId="0" fontId="4" fillId="11" borderId="58" xfId="2" applyFont="1" applyFill="1" applyBorder="1" applyAlignment="1">
      <alignment horizontal="center"/>
    </xf>
    <xf numFmtId="0" fontId="4" fillId="11" borderId="59" xfId="2" applyFont="1" applyFill="1" applyBorder="1" applyAlignment="1">
      <alignment horizontal="center" vertical="center"/>
    </xf>
    <xf numFmtId="4" fontId="4" fillId="11" borderId="60" xfId="2" applyNumberFormat="1" applyFont="1" applyFill="1" applyBorder="1" applyAlignment="1">
      <alignment horizontal="center" vertical="center"/>
    </xf>
    <xf numFmtId="0" fontId="4" fillId="11" borderId="61" xfId="2" applyFont="1" applyFill="1" applyBorder="1" applyAlignment="1">
      <alignment horizontal="center" vertical="center"/>
    </xf>
    <xf numFmtId="0" fontId="4" fillId="11" borderId="62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indent="1"/>
    </xf>
    <xf numFmtId="0" fontId="3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wrapText="1" indent="1"/>
    </xf>
    <xf numFmtId="0" fontId="27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7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3" fillId="0" borderId="10" xfId="0" applyNumberFormat="1" applyFont="1" applyBorder="1" applyAlignment="1" applyProtection="1">
      <alignment horizontal="centerContinuous"/>
      <protection locked="0"/>
    </xf>
    <xf numFmtId="0" fontId="65" fillId="0" borderId="0" xfId="2" applyFont="1" applyAlignment="1">
      <alignment horizontal="left" vertical="top"/>
    </xf>
    <xf numFmtId="49" fontId="67" fillId="8" borderId="84" xfId="2" applyNumberFormat="1" applyFont="1" applyFill="1" applyBorder="1" applyAlignment="1">
      <alignment horizontal="center" vertical="top"/>
    </xf>
    <xf numFmtId="0" fontId="65" fillId="0" borderId="0" xfId="2" applyFont="1" applyAlignment="1">
      <alignment horizontal="left"/>
    </xf>
    <xf numFmtId="0" fontId="26" fillId="0" borderId="0" xfId="0" applyFont="1"/>
    <xf numFmtId="49" fontId="13" fillId="0" borderId="10" xfId="0" applyNumberFormat="1" applyFont="1" applyBorder="1" applyAlignment="1">
      <alignment horizontal="centerContinuous"/>
    </xf>
    <xf numFmtId="0" fontId="31" fillId="0" borderId="0" xfId="2" applyProtection="1">
      <protection locked="0"/>
    </xf>
    <xf numFmtId="0" fontId="0" fillId="0" borderId="0" xfId="0" applyProtection="1">
      <protection locked="0"/>
    </xf>
    <xf numFmtId="0" fontId="25" fillId="0" borderId="0" xfId="2" applyFont="1" applyAlignment="1" applyProtection="1">
      <alignment vertical="top" wrapText="1"/>
      <protection locked="0"/>
    </xf>
    <xf numFmtId="0" fontId="41" fillId="0" borderId="0" xfId="2" applyFont="1" applyAlignment="1" applyProtection="1">
      <alignment vertical="top" wrapText="1"/>
      <protection locked="0"/>
    </xf>
    <xf numFmtId="0" fontId="65" fillId="0" borderId="0" xfId="2" applyFont="1" applyAlignment="1" applyProtection="1">
      <alignment horizontal="center" vertical="top"/>
      <protection locked="0"/>
    </xf>
    <xf numFmtId="0" fontId="65" fillId="0" borderId="0" xfId="2" applyFont="1" applyAlignment="1" applyProtection="1">
      <alignment horizontal="left" vertical="top"/>
      <protection locked="0"/>
    </xf>
    <xf numFmtId="0" fontId="22" fillId="0" borderId="0" xfId="2" applyFont="1" applyProtection="1"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left" textRotation="180"/>
      <protection locked="0"/>
    </xf>
    <xf numFmtId="0" fontId="4" fillId="0" borderId="0" xfId="2" applyFont="1" applyAlignment="1" applyProtection="1">
      <alignment horizontal="left" vertical="center" inden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5" xfId="2" applyFont="1" applyBorder="1" applyProtection="1">
      <protection locked="0"/>
    </xf>
    <xf numFmtId="49" fontId="4" fillId="0" borderId="32" xfId="2" applyNumberFormat="1" applyFont="1" applyBorder="1" applyAlignment="1" applyProtection="1">
      <alignment horizontal="left"/>
      <protection locked="0"/>
    </xf>
    <xf numFmtId="0" fontId="4" fillId="0" borderId="32" xfId="2" applyFont="1" applyBorder="1" applyProtection="1">
      <protection locked="0"/>
    </xf>
    <xf numFmtId="0" fontId="41" fillId="0" borderId="0" xfId="2" applyFont="1" applyAlignment="1" applyProtection="1">
      <alignment horizontal="left" vertical="top" wrapText="1"/>
      <protection locked="0"/>
    </xf>
    <xf numFmtId="0" fontId="40" fillId="0" borderId="0" xfId="2" applyFont="1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65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4" fillId="0" borderId="0" xfId="2" applyNumberFormat="1" applyFont="1" applyProtection="1">
      <protection locked="0"/>
    </xf>
    <xf numFmtId="0" fontId="66" fillId="7" borderId="84" xfId="0" applyFont="1" applyFill="1" applyBorder="1" applyAlignment="1">
      <alignment horizontal="center"/>
    </xf>
    <xf numFmtId="0" fontId="55" fillId="0" borderId="14" xfId="9" applyFont="1" applyBorder="1" applyAlignment="1">
      <alignment horizontal="center" vertical="center" wrapText="1"/>
    </xf>
    <xf numFmtId="0" fontId="26" fillId="16" borderId="0" xfId="0" applyFont="1" applyFill="1" applyAlignment="1" applyProtection="1">
      <alignment vertical="center"/>
      <protection locked="0"/>
    </xf>
    <xf numFmtId="0" fontId="26" fillId="16" borderId="0" xfId="0" applyFont="1" applyFill="1" applyAlignment="1" applyProtection="1">
      <alignment horizontal="left" vertical="center"/>
      <protection locked="0"/>
    </xf>
    <xf numFmtId="0" fontId="4" fillId="16" borderId="0" xfId="0" applyFont="1" applyFill="1" applyAlignment="1" applyProtection="1">
      <alignment vertical="center"/>
      <protection locked="0"/>
    </xf>
    <xf numFmtId="0" fontId="4" fillId="16" borderId="0" xfId="0" applyFont="1" applyFill="1" applyAlignment="1">
      <alignment vertical="center"/>
    </xf>
    <xf numFmtId="0" fontId="8" fillId="16" borderId="0" xfId="0" applyFont="1" applyFill="1" applyAlignment="1" applyProtection="1">
      <alignment horizontal="center" vertical="center"/>
      <protection locked="0"/>
    </xf>
    <xf numFmtId="0" fontId="4" fillId="16" borderId="0" xfId="0" applyFont="1" applyFill="1" applyAlignment="1">
      <alignment horizontal="center" vertical="center"/>
    </xf>
    <xf numFmtId="0" fontId="8" fillId="16" borderId="0" xfId="0" applyFont="1" applyFill="1" applyAlignment="1" applyProtection="1">
      <alignment horizontal="left" vertical="center"/>
      <protection locked="0"/>
    </xf>
    <xf numFmtId="0" fontId="16" fillId="16" borderId="0" xfId="0" applyFont="1" applyFill="1" applyAlignment="1">
      <alignment horizontal="center"/>
    </xf>
    <xf numFmtId="0" fontId="13" fillId="16" borderId="0" xfId="0" applyFont="1" applyFill="1" applyAlignment="1" applyProtection="1">
      <alignment horizontal="center"/>
      <protection locked="0"/>
    </xf>
    <xf numFmtId="0" fontId="30" fillId="16" borderId="0" xfId="0" applyFont="1" applyFill="1" applyAlignment="1" applyProtection="1">
      <alignment horizontal="center"/>
      <protection locked="0"/>
    </xf>
    <xf numFmtId="166" fontId="13" fillId="16" borderId="0" xfId="0" applyNumberFormat="1" applyFont="1" applyFill="1" applyAlignment="1" applyProtection="1">
      <alignment vertical="center"/>
      <protection locked="0"/>
    </xf>
    <xf numFmtId="166" fontId="13" fillId="16" borderId="0" xfId="0" applyNumberFormat="1" applyFont="1" applyFill="1" applyAlignment="1">
      <alignment horizontal="right" vertical="center"/>
    </xf>
    <xf numFmtId="0" fontId="13" fillId="16" borderId="0" xfId="0" applyFont="1" applyFill="1" applyAlignment="1">
      <alignment horizontal="left" vertical="center"/>
    </xf>
    <xf numFmtId="0" fontId="30" fillId="16" borderId="0" xfId="0" applyFont="1" applyFill="1" applyAlignment="1" applyProtection="1">
      <alignment horizontal="center" vertical="center"/>
      <protection locked="0"/>
    </xf>
    <xf numFmtId="0" fontId="4" fillId="16" borderId="0" xfId="0" applyFont="1" applyFill="1" applyAlignment="1">
      <alignment horizontal="right"/>
    </xf>
    <xf numFmtId="0" fontId="38" fillId="16" borderId="0" xfId="1" applyFont="1" applyFill="1" applyBorder="1" applyAlignment="1" applyProtection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49" fillId="16" borderId="0" xfId="0" applyFont="1" applyFill="1" applyAlignment="1">
      <alignment horizontal="right"/>
    </xf>
    <xf numFmtId="0" fontId="5" fillId="16" borderId="0" xfId="0" applyFont="1" applyFill="1" applyAlignment="1">
      <alignment horizontal="center" vertical="center"/>
    </xf>
    <xf numFmtId="165" fontId="19" fillId="16" borderId="0" xfId="0" applyNumberFormat="1" applyFont="1" applyFill="1"/>
    <xf numFmtId="0" fontId="15" fillId="16" borderId="0" xfId="0" applyFont="1" applyFill="1"/>
    <xf numFmtId="0" fontId="63" fillId="16" borderId="0" xfId="0" applyFont="1" applyFill="1" applyAlignment="1">
      <alignment horizontal="right" vertical="center"/>
    </xf>
    <xf numFmtId="0" fontId="15" fillId="16" borderId="0" xfId="1" applyFont="1" applyFill="1" applyBorder="1" applyAlignment="1" applyProtection="1">
      <alignment horizontal="right" vertical="center"/>
    </xf>
    <xf numFmtId="0" fontId="4" fillId="16" borderId="0" xfId="0" applyFont="1" applyFill="1" applyAlignment="1">
      <alignment horizontal="right" vertical="center"/>
    </xf>
    <xf numFmtId="0" fontId="18" fillId="16" borderId="0" xfId="0" applyFont="1" applyFill="1" applyAlignment="1">
      <alignment horizontal="left" vertical="center"/>
    </xf>
    <xf numFmtId="0" fontId="17" fillId="16" borderId="0" xfId="0" applyFont="1" applyFill="1" applyAlignment="1">
      <alignment horizontal="left" vertical="center"/>
    </xf>
    <xf numFmtId="0" fontId="34" fillId="16" borderId="0" xfId="0" applyFont="1" applyFill="1" applyAlignment="1">
      <alignment horizontal="centerContinuous" vertical="center"/>
    </xf>
    <xf numFmtId="0" fontId="4" fillId="16" borderId="0" xfId="0" applyFont="1" applyFill="1" applyAlignment="1">
      <alignment horizontal="centerContinuous" vertical="center"/>
    </xf>
    <xf numFmtId="0" fontId="39" fillId="16" borderId="0" xfId="0" applyFont="1" applyFill="1" applyAlignment="1">
      <alignment vertical="center" wrapText="1"/>
    </xf>
    <xf numFmtId="0" fontId="8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0" xfId="0" applyFont="1" applyFill="1" applyAlignment="1">
      <alignment vertical="center"/>
    </xf>
    <xf numFmtId="0" fontId="4" fillId="16" borderId="65" xfId="0" applyFont="1" applyFill="1" applyBorder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4" fillId="16" borderId="10" xfId="0" applyFont="1" applyFill="1" applyBorder="1" applyAlignment="1">
      <alignment vertical="center"/>
    </xf>
    <xf numFmtId="0" fontId="4" fillId="16" borderId="10" xfId="0" applyFont="1" applyFill="1" applyBorder="1" applyAlignment="1">
      <alignment horizontal="left" vertical="center" indent="10"/>
    </xf>
    <xf numFmtId="0" fontId="4" fillId="16" borderId="2" xfId="0" applyFont="1" applyFill="1" applyBorder="1" applyAlignment="1">
      <alignment horizontal="left" vertical="center" wrapText="1"/>
    </xf>
    <xf numFmtId="38" fontId="14" fillId="16" borderId="1" xfId="0" applyNumberFormat="1" applyFont="1" applyFill="1" applyBorder="1" applyAlignment="1" applyProtection="1">
      <alignment horizontal="right"/>
      <protection locked="0"/>
    </xf>
    <xf numFmtId="0" fontId="4" fillId="16" borderId="5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centerContinuous" vertical="center"/>
    </xf>
    <xf numFmtId="0" fontId="8" fillId="16" borderId="4" xfId="0" applyFont="1" applyFill="1" applyBorder="1" applyAlignment="1">
      <alignment horizontal="left" vertical="center"/>
    </xf>
    <xf numFmtId="0" fontId="8" fillId="16" borderId="9" xfId="0" applyFont="1" applyFill="1" applyBorder="1" applyAlignment="1">
      <alignment horizontal="left" vertical="center"/>
    </xf>
    <xf numFmtId="38" fontId="4" fillId="16" borderId="5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vertical="center"/>
    </xf>
    <xf numFmtId="38" fontId="14" fillId="16" borderId="3" xfId="0" applyNumberFormat="1" applyFont="1" applyFill="1" applyBorder="1" applyAlignment="1" applyProtection="1">
      <alignment horizontal="right"/>
      <protection locked="0"/>
    </xf>
    <xf numFmtId="38" fontId="14" fillId="16" borderId="9" xfId="0" applyNumberFormat="1" applyFont="1" applyFill="1" applyBorder="1" applyAlignment="1" applyProtection="1">
      <alignment horizontal="right"/>
      <protection locked="0"/>
    </xf>
    <xf numFmtId="38" fontId="4" fillId="16" borderId="0" xfId="0" applyNumberFormat="1" applyFont="1" applyFill="1" applyAlignment="1">
      <alignment horizontal="center" vertical="center"/>
    </xf>
    <xf numFmtId="3" fontId="4" fillId="16" borderId="0" xfId="0" applyNumberFormat="1" applyFont="1" applyFill="1" applyAlignment="1">
      <alignment horizontal="left" vertical="center"/>
    </xf>
    <xf numFmtId="0" fontId="4" fillId="16" borderId="4" xfId="0" applyFont="1" applyFill="1" applyBorder="1" applyAlignment="1">
      <alignment horizontal="left" vertical="center"/>
    </xf>
    <xf numFmtId="0" fontId="4" fillId="16" borderId="9" xfId="0" applyFont="1" applyFill="1" applyBorder="1" applyAlignment="1">
      <alignment horizontal="left" vertical="center"/>
    </xf>
    <xf numFmtId="3" fontId="4" fillId="16" borderId="4" xfId="0" applyNumberFormat="1" applyFont="1" applyFill="1" applyBorder="1" applyAlignment="1">
      <alignment horizontal="left" vertical="center"/>
    </xf>
    <xf numFmtId="3" fontId="4" fillId="16" borderId="9" xfId="0" applyNumberFormat="1" applyFont="1" applyFill="1" applyBorder="1" applyAlignment="1">
      <alignment horizontal="left" vertical="center"/>
    </xf>
    <xf numFmtId="0" fontId="4" fillId="16" borderId="0" xfId="0" applyFont="1" applyFill="1" applyAlignment="1">
      <alignment horizontal="left" vertical="center" wrapText="1"/>
    </xf>
    <xf numFmtId="37" fontId="4" fillId="16" borderId="0" xfId="0" applyNumberFormat="1" applyFont="1" applyFill="1" applyAlignment="1">
      <alignment horizontal="right" vertical="center"/>
    </xf>
    <xf numFmtId="0" fontId="4" fillId="16" borderId="9" xfId="0" applyFont="1" applyFill="1" applyBorder="1" applyAlignment="1">
      <alignment vertical="center"/>
    </xf>
    <xf numFmtId="0" fontId="9" fillId="16" borderId="0" xfId="0" applyFont="1" applyFill="1" applyAlignment="1">
      <alignment horizontal="left"/>
    </xf>
    <xf numFmtId="0" fontId="4" fillId="16" borderId="0" xfId="0" applyFont="1" applyFill="1"/>
    <xf numFmtId="0" fontId="4" fillId="16" borderId="8" xfId="0" applyFont="1" applyFill="1" applyBorder="1" applyAlignment="1">
      <alignment horizontal="left" vertical="center"/>
    </xf>
    <xf numFmtId="167" fontId="14" fillId="16" borderId="1" xfId="0" applyNumberFormat="1" applyFont="1" applyFill="1" applyBorder="1" applyAlignment="1" applyProtection="1">
      <alignment horizontal="right"/>
      <protection locked="0"/>
    </xf>
    <xf numFmtId="0" fontId="4" fillId="16" borderId="0" xfId="0" applyFont="1" applyFill="1" applyAlignment="1">
      <alignment horizontal="center" vertical="top"/>
    </xf>
    <xf numFmtId="0" fontId="4" fillId="16" borderId="1" xfId="0" applyFont="1" applyFill="1" applyBorder="1" applyAlignment="1">
      <alignment horizontal="left" vertical="center"/>
    </xf>
    <xf numFmtId="164" fontId="4" fillId="16" borderId="4" xfId="0" applyNumberFormat="1" applyFont="1" applyFill="1" applyBorder="1" applyAlignment="1">
      <alignment horizontal="left" vertical="center"/>
    </xf>
    <xf numFmtId="164" fontId="4" fillId="16" borderId="9" xfId="0" applyNumberFormat="1" applyFont="1" applyFill="1" applyBorder="1" applyAlignment="1">
      <alignment horizontal="left" vertical="center"/>
    </xf>
    <xf numFmtId="37" fontId="10" fillId="16" borderId="0" xfId="0" applyNumberFormat="1" applyFont="1" applyFill="1" applyAlignment="1">
      <alignment horizontal="center"/>
    </xf>
    <xf numFmtId="164" fontId="4" fillId="16" borderId="0" xfId="0" applyNumberFormat="1" applyFont="1" applyFill="1" applyAlignment="1">
      <alignment horizontal="center" vertical="center"/>
    </xf>
    <xf numFmtId="37" fontId="4" fillId="16" borderId="0" xfId="0" applyNumberFormat="1" applyFont="1" applyFill="1" applyAlignment="1">
      <alignment horizontal="right"/>
    </xf>
    <xf numFmtId="0" fontId="11" fillId="16" borderId="0" xfId="0" applyFont="1" applyFill="1"/>
    <xf numFmtId="0" fontId="4" fillId="16" borderId="4" xfId="0" applyFont="1" applyFill="1" applyBorder="1" applyAlignment="1">
      <alignment vertical="center"/>
    </xf>
    <xf numFmtId="0" fontId="4" fillId="16" borderId="8" xfId="0" applyFont="1" applyFill="1" applyBorder="1" applyAlignment="1">
      <alignment vertical="center"/>
    </xf>
    <xf numFmtId="38" fontId="4" fillId="16" borderId="0" xfId="0" applyNumberFormat="1" applyFont="1" applyFill="1" applyAlignment="1">
      <alignment horizontal="left" vertical="center" indent="4"/>
    </xf>
    <xf numFmtId="38" fontId="18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4" fillId="16" borderId="0" xfId="0" applyFont="1" applyFill="1" applyAlignment="1">
      <alignment horizontal="left" vertical="center" indent="2"/>
    </xf>
    <xf numFmtId="0" fontId="4" fillId="16" borderId="4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4" fillId="16" borderId="9" xfId="0" applyFont="1" applyFill="1" applyBorder="1" applyAlignment="1">
      <alignment vertical="center" wrapText="1"/>
    </xf>
    <xf numFmtId="38" fontId="24" fillId="16" borderId="0" xfId="0" applyNumberFormat="1" applyFont="1" applyFill="1" applyAlignment="1">
      <alignment horizontal="right" vertical="center"/>
    </xf>
    <xf numFmtId="0" fontId="8" fillId="16" borderId="4" xfId="0" applyFont="1" applyFill="1" applyBorder="1" applyAlignment="1">
      <alignment vertical="center"/>
    </xf>
    <xf numFmtId="0" fontId="4" fillId="16" borderId="0" xfId="0" applyFont="1" applyFill="1" applyAlignment="1">
      <alignment vertical="center" wrapText="1"/>
    </xf>
    <xf numFmtId="3" fontId="24" fillId="16" borderId="0" xfId="0" applyNumberFormat="1" applyFont="1" applyFill="1" applyAlignment="1">
      <alignment horizontal="right" vertical="center"/>
    </xf>
    <xf numFmtId="0" fontId="4" fillId="16" borderId="0" xfId="0" applyFont="1" applyFill="1" applyAlignment="1">
      <alignment wrapText="1"/>
    </xf>
    <xf numFmtId="0" fontId="7" fillId="16" borderId="0" xfId="0" applyFont="1" applyFill="1" applyAlignment="1">
      <alignment horizontal="left" vertical="center"/>
    </xf>
    <xf numFmtId="49" fontId="4" fillId="16" borderId="0" xfId="0" applyNumberFormat="1" applyFont="1" applyFill="1" applyAlignment="1">
      <alignment horizontal="left" vertical="center"/>
    </xf>
    <xf numFmtId="0" fontId="7" fillId="16" borderId="0" xfId="0" applyFont="1" applyFill="1" applyAlignment="1">
      <alignment vertical="center"/>
    </xf>
    <xf numFmtId="38" fontId="14" fillId="8" borderId="17" xfId="0" applyNumberFormat="1" applyFont="1" applyFill="1" applyBorder="1" applyAlignment="1">
      <alignment horizontal="right"/>
    </xf>
    <xf numFmtId="0" fontId="8" fillId="8" borderId="19" xfId="0" applyFont="1" applyFill="1" applyBorder="1" applyAlignment="1">
      <alignment horizontal="left" vertical="center" indent="2"/>
    </xf>
    <xf numFmtId="38" fontId="14" fillId="8" borderId="19" xfId="0" applyNumberFormat="1" applyFont="1" applyFill="1" applyBorder="1" applyAlignment="1">
      <alignment horizontal="right"/>
    </xf>
    <xf numFmtId="0" fontId="8" fillId="8" borderId="18" xfId="0" applyFont="1" applyFill="1" applyBorder="1" applyAlignment="1">
      <alignment horizontal="left" vertical="center" indent="2"/>
    </xf>
    <xf numFmtId="0" fontId="8" fillId="8" borderId="33" xfId="0" applyFont="1" applyFill="1" applyBorder="1" applyAlignment="1">
      <alignment horizontal="left" vertical="center" indent="2"/>
    </xf>
    <xf numFmtId="0" fontId="8" fillId="8" borderId="4" xfId="0" applyFont="1" applyFill="1" applyBorder="1" applyAlignment="1">
      <alignment horizontal="left" vertical="center" indent="2"/>
    </xf>
    <xf numFmtId="0" fontId="8" fillId="8" borderId="8" xfId="0" applyFont="1" applyFill="1" applyBorder="1" applyAlignment="1">
      <alignment horizontal="left" vertical="center" indent="2"/>
    </xf>
    <xf numFmtId="0" fontId="8" fillId="8" borderId="9" xfId="0" applyFont="1" applyFill="1" applyBorder="1" applyAlignment="1">
      <alignment horizontal="left" vertical="center" indent="2"/>
    </xf>
    <xf numFmtId="38" fontId="14" fillId="8" borderId="9" xfId="0" applyNumberFormat="1" applyFont="1" applyFill="1" applyBorder="1" applyAlignment="1">
      <alignment horizontal="right"/>
    </xf>
    <xf numFmtId="0" fontId="18" fillId="8" borderId="16" xfId="0" applyFont="1" applyFill="1" applyBorder="1" applyAlignment="1">
      <alignment horizontal="left" vertical="center" indent="2"/>
    </xf>
    <xf numFmtId="0" fontId="18" fillId="8" borderId="20" xfId="0" applyFont="1" applyFill="1" applyBorder="1" applyAlignment="1">
      <alignment horizontal="left" vertical="center" indent="2"/>
    </xf>
    <xf numFmtId="0" fontId="5" fillId="8" borderId="17" xfId="0" applyFont="1" applyFill="1" applyBorder="1" applyAlignment="1">
      <alignment vertical="center"/>
    </xf>
    <xf numFmtId="38" fontId="14" fillId="8" borderId="12" xfId="0" applyNumberFormat="1" applyFont="1" applyFill="1" applyBorder="1" applyAlignment="1">
      <alignment horizontal="right"/>
    </xf>
    <xf numFmtId="0" fontId="8" fillId="11" borderId="4" xfId="0" applyFont="1" applyFill="1" applyBorder="1" applyAlignment="1">
      <alignment horizontal="left" indent="1"/>
    </xf>
    <xf numFmtId="0" fontId="8" fillId="11" borderId="9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left" indent="1"/>
    </xf>
    <xf numFmtId="0" fontId="4" fillId="11" borderId="9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Continuous" vertical="center"/>
    </xf>
    <xf numFmtId="0" fontId="4" fillId="11" borderId="9" xfId="0" applyFont="1" applyFill="1" applyBorder="1" applyAlignment="1">
      <alignment vertical="center"/>
    </xf>
    <xf numFmtId="0" fontId="8" fillId="17" borderId="66" xfId="0" applyFont="1" applyFill="1" applyBorder="1" applyAlignment="1" applyProtection="1">
      <alignment horizontal="center" vertical="center"/>
      <protection locked="0"/>
    </xf>
    <xf numFmtId="0" fontId="41" fillId="0" borderId="0" xfId="2" applyFont="1" applyAlignment="1">
      <alignment vertical="top"/>
    </xf>
    <xf numFmtId="0" fontId="68" fillId="0" borderId="2" xfId="2" applyFont="1" applyBorder="1" applyAlignment="1" applyProtection="1">
      <alignment horizontal="left" indent="1"/>
      <protection locked="0"/>
    </xf>
    <xf numFmtId="0" fontId="68" fillId="0" borderId="15" xfId="2" applyFont="1" applyBorder="1" applyAlignment="1" applyProtection="1">
      <alignment horizontal="left" indent="1"/>
      <protection locked="0"/>
    </xf>
    <xf numFmtId="0" fontId="68" fillId="0" borderId="0" xfId="2" applyFont="1" applyAlignment="1" applyProtection="1">
      <alignment horizontal="left" indent="1"/>
      <protection locked="0"/>
    </xf>
    <xf numFmtId="0" fontId="68" fillId="0" borderId="29" xfId="2" applyFont="1" applyBorder="1" applyAlignment="1" applyProtection="1">
      <alignment horizontal="left" vertical="center" indent="1"/>
      <protection locked="0"/>
    </xf>
    <xf numFmtId="0" fontId="68" fillId="0" borderId="30" xfId="2" applyFont="1" applyBorder="1" applyAlignment="1" applyProtection="1">
      <alignment horizontal="left" vertical="center" indent="1"/>
      <protection locked="0"/>
    </xf>
    <xf numFmtId="0" fontId="68" fillId="0" borderId="43" xfId="2" applyFont="1" applyBorder="1" applyAlignment="1" applyProtection="1">
      <alignment horizontal="left" vertical="center" indent="1"/>
      <protection locked="0"/>
    </xf>
    <xf numFmtId="0" fontId="68" fillId="0" borderId="2" xfId="2" applyFont="1" applyBorder="1" applyAlignment="1" applyProtection="1">
      <alignment horizontal="left" vertical="center" indent="1"/>
      <protection locked="0"/>
    </xf>
    <xf numFmtId="0" fontId="68" fillId="0" borderId="44" xfId="2" applyFont="1" applyBorder="1" applyAlignment="1" applyProtection="1">
      <alignment horizontal="left" vertical="center" indent="1"/>
      <protection locked="0"/>
    </xf>
    <xf numFmtId="0" fontId="68" fillId="0" borderId="0" xfId="0" applyFont="1" applyProtection="1">
      <protection locked="0"/>
    </xf>
    <xf numFmtId="0" fontId="8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13" fillId="16" borderId="0" xfId="0" applyFont="1" applyFill="1" applyAlignment="1">
      <alignment horizontal="center"/>
    </xf>
    <xf numFmtId="0" fontId="30" fillId="16" borderId="0" xfId="0" applyFont="1" applyFill="1" applyAlignment="1">
      <alignment horizontal="center"/>
    </xf>
    <xf numFmtId="0" fontId="4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9" fillId="8" borderId="8" xfId="0" applyFont="1" applyFill="1" applyBorder="1" applyAlignment="1">
      <alignment horizontal="left" vertical="center"/>
    </xf>
    <xf numFmtId="0" fontId="19" fillId="16" borderId="8" xfId="0" applyFont="1" applyFill="1" applyBorder="1" applyAlignment="1" applyProtection="1">
      <alignment horizontal="left" vertical="center"/>
      <protection locked="0"/>
    </xf>
    <xf numFmtId="0" fontId="15" fillId="16" borderId="8" xfId="0" applyFont="1" applyFill="1" applyBorder="1" applyAlignment="1" applyProtection="1">
      <alignment horizontal="left" vertical="center"/>
      <protection locked="0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8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8" fillId="16" borderId="77" xfId="0" applyFont="1" applyFill="1" applyBorder="1" applyAlignment="1">
      <alignment horizontal="center" vertical="center" wrapText="1"/>
    </xf>
    <xf numFmtId="0" fontId="8" fillId="16" borderId="38" xfId="0" applyFont="1" applyFill="1" applyBorder="1" applyAlignment="1">
      <alignment horizontal="center" vertical="center" wrapText="1"/>
    </xf>
    <xf numFmtId="0" fontId="8" fillId="16" borderId="39" xfId="0" applyFont="1" applyFill="1" applyBorder="1" applyAlignment="1">
      <alignment horizontal="center" vertical="center" wrapText="1"/>
    </xf>
    <xf numFmtId="0" fontId="8" fillId="16" borderId="40" xfId="0" applyFont="1" applyFill="1" applyBorder="1" applyAlignment="1">
      <alignment horizontal="center" vertical="center" wrapText="1"/>
    </xf>
    <xf numFmtId="0" fontId="8" fillId="16" borderId="41" xfId="0" applyFont="1" applyFill="1" applyBorder="1" applyAlignment="1">
      <alignment horizontal="center" vertical="center" wrapText="1"/>
    </xf>
    <xf numFmtId="0" fontId="8" fillId="16" borderId="42" xfId="0" applyFont="1" applyFill="1" applyBorder="1" applyAlignment="1">
      <alignment horizontal="center" vertical="center" wrapText="1"/>
    </xf>
    <xf numFmtId="0" fontId="61" fillId="16" borderId="0" xfId="0" applyFont="1" applyFill="1" applyAlignment="1">
      <alignment horizontal="left" vertical="center" wrapText="1"/>
    </xf>
    <xf numFmtId="0" fontId="13" fillId="16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vertical="center" wrapText="1"/>
    </xf>
    <xf numFmtId="0" fontId="26" fillId="16" borderId="0" xfId="0" applyFont="1" applyFill="1" applyAlignment="1" applyProtection="1">
      <alignment horizontal="left" vertical="top" wrapText="1"/>
      <protection locked="0"/>
    </xf>
    <xf numFmtId="165" fontId="19" fillId="16" borderId="81" xfId="0" applyNumberFormat="1" applyFont="1" applyFill="1" applyBorder="1" applyAlignment="1" applyProtection="1">
      <alignment horizontal="center" vertical="center"/>
      <protection locked="0"/>
    </xf>
    <xf numFmtId="165" fontId="19" fillId="16" borderId="82" xfId="0" applyNumberFormat="1" applyFont="1" applyFill="1" applyBorder="1" applyAlignment="1" applyProtection="1">
      <alignment horizontal="center" vertical="center"/>
      <protection locked="0"/>
    </xf>
    <xf numFmtId="165" fontId="19" fillId="16" borderId="83" xfId="0" applyNumberFormat="1" applyFont="1" applyFill="1" applyBorder="1" applyAlignment="1" applyProtection="1">
      <alignment horizontal="center" vertical="center"/>
      <protection locked="0"/>
    </xf>
    <xf numFmtId="0" fontId="8" fillId="8" borderId="64" xfId="0" applyFont="1" applyFill="1" applyBorder="1" applyAlignment="1">
      <alignment horizontal="left" wrapText="1" indent="2"/>
    </xf>
    <xf numFmtId="0" fontId="8" fillId="8" borderId="20" xfId="0" applyFont="1" applyFill="1" applyBorder="1" applyAlignment="1">
      <alignment horizontal="left" wrapText="1" indent="2"/>
    </xf>
    <xf numFmtId="0" fontId="8" fillId="8" borderId="17" xfId="0" applyFont="1" applyFill="1" applyBorder="1" applyAlignment="1">
      <alignment horizontal="left" wrapText="1" indent="2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8" fillId="8" borderId="12" xfId="0" applyFont="1" applyFill="1" applyBorder="1" applyAlignment="1">
      <alignment horizontal="left" vertical="top" wrapText="1" indent="2"/>
    </xf>
    <xf numFmtId="0" fontId="8" fillId="11" borderId="1" xfId="0" applyFont="1" applyFill="1" applyBorder="1" applyAlignment="1">
      <alignment horizontal="left" vertical="center"/>
    </xf>
    <xf numFmtId="3" fontId="8" fillId="11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1" xfId="4" applyFont="1" applyFill="1" applyBorder="1" applyAlignment="1">
      <alignment vertical="top" wrapText="1"/>
    </xf>
    <xf numFmtId="0" fontId="8" fillId="4" borderId="14" xfId="4" applyFont="1" applyFill="1" applyBorder="1" applyAlignment="1">
      <alignment vertical="center"/>
    </xf>
    <xf numFmtId="0" fontId="8" fillId="9" borderId="22" xfId="0" applyFont="1" applyFill="1" applyBorder="1" applyAlignment="1">
      <alignment horizontal="left" vertical="center" indent="2"/>
    </xf>
    <xf numFmtId="0" fontId="8" fillId="9" borderId="23" xfId="0" applyFont="1" applyFill="1" applyBorder="1" applyAlignment="1">
      <alignment horizontal="left" vertical="center" indent="2"/>
    </xf>
    <xf numFmtId="0" fontId="44" fillId="9" borderId="22" xfId="0" applyFont="1" applyFill="1" applyBorder="1" applyAlignment="1">
      <alignment horizontal="left" vertical="center" indent="2"/>
    </xf>
    <xf numFmtId="0" fontId="44" fillId="9" borderId="23" xfId="0" applyFont="1" applyFill="1" applyBorder="1" applyAlignment="1">
      <alignment horizontal="left" vertical="center" indent="2"/>
    </xf>
    <xf numFmtId="0" fontId="44" fillId="9" borderId="24" xfId="0" applyFont="1" applyFill="1" applyBorder="1" applyAlignment="1">
      <alignment horizontal="left" vertical="center" indent="2"/>
    </xf>
    <xf numFmtId="0" fontId="4" fillId="8" borderId="1" xfId="0" applyFont="1" applyFill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top" wrapText="1"/>
    </xf>
    <xf numFmtId="168" fontId="8" fillId="11" borderId="1" xfId="0" applyNumberFormat="1" applyFont="1" applyFill="1" applyBorder="1" applyAlignment="1">
      <alignment horizontal="left" vertical="top" wrapText="1"/>
    </xf>
    <xf numFmtId="0" fontId="4" fillId="5" borderId="12" xfId="5" applyFont="1" applyFill="1" applyBorder="1" applyAlignment="1">
      <alignment horizontal="left" vertical="center"/>
    </xf>
    <xf numFmtId="0" fontId="8" fillId="8" borderId="13" xfId="0" applyFont="1" applyFill="1" applyBorder="1" applyAlignment="1" applyProtection="1">
      <alignment horizontal="left" vertical="top" wrapText="1" indent="2"/>
      <protection hidden="1"/>
    </xf>
    <xf numFmtId="168" fontId="8" fillId="11" borderId="1" xfId="0" applyNumberFormat="1" applyFont="1" applyFill="1" applyBorder="1" applyAlignment="1">
      <alignment horizontal="left" vertical="center"/>
    </xf>
    <xf numFmtId="168" fontId="8" fillId="11" borderId="28" xfId="0" applyNumberFormat="1" applyFont="1" applyFill="1" applyBorder="1" applyAlignment="1">
      <alignment horizontal="left" vertical="center"/>
    </xf>
    <xf numFmtId="49" fontId="8" fillId="11" borderId="1" xfId="0" applyNumberFormat="1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 indent="2"/>
      <protection hidden="1"/>
    </xf>
    <xf numFmtId="0" fontId="8" fillId="8" borderId="1" xfId="0" applyFont="1" applyFill="1" applyBorder="1" applyAlignment="1">
      <alignment horizontal="left" vertical="top" wrapText="1" indent="1"/>
    </xf>
    <xf numFmtId="0" fontId="8" fillId="8" borderId="12" xfId="0" applyFont="1" applyFill="1" applyBorder="1" applyAlignment="1" applyProtection="1">
      <alignment horizontal="left" vertical="center" indent="2"/>
      <protection hidden="1"/>
    </xf>
    <xf numFmtId="0" fontId="8" fillId="0" borderId="1" xfId="0" applyFont="1" applyBorder="1" applyAlignment="1">
      <alignment horizontal="left" vertical="center" indent="2"/>
    </xf>
    <xf numFmtId="0" fontId="4" fillId="3" borderId="12" xfId="6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8" fillId="4" borderId="23" xfId="5" applyFont="1" applyFill="1" applyBorder="1" applyAlignment="1">
      <alignment horizontal="left" vertical="center" wrapText="1"/>
    </xf>
    <xf numFmtId="0" fontId="8" fillId="4" borderId="24" xfId="5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4" xfId="0" applyFont="1" applyBorder="1" applyAlignment="1">
      <alignment horizontal="left" vertical="center" wrapText="1" indent="2"/>
    </xf>
    <xf numFmtId="0" fontId="18" fillId="3" borderId="16" xfId="0" applyFont="1" applyFill="1" applyBorder="1" applyAlignment="1">
      <alignment horizontal="left" vertical="top" wrapText="1"/>
    </xf>
    <xf numFmtId="0" fontId="18" fillId="3" borderId="20" xfId="0" applyFont="1" applyFill="1" applyBorder="1" applyAlignment="1">
      <alignment horizontal="left" vertical="top" wrapText="1"/>
    </xf>
    <xf numFmtId="0" fontId="18" fillId="3" borderId="17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8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3" fillId="8" borderId="10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top"/>
    </xf>
    <xf numFmtId="0" fontId="25" fillId="0" borderId="0" xfId="2" applyFont="1" applyAlignment="1">
      <alignment vertical="top" wrapText="1"/>
    </xf>
    <xf numFmtId="0" fontId="41" fillId="0" borderId="0" xfId="2" applyFont="1" applyAlignment="1">
      <alignment vertical="top" wrapText="1"/>
    </xf>
    <xf numFmtId="0" fontId="65" fillId="0" borderId="0" xfId="2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5" fillId="0" borderId="71" xfId="0" applyFont="1" applyBorder="1" applyAlignment="1">
      <alignment horizontal="left" vertical="center" wrapText="1" indent="1"/>
    </xf>
    <xf numFmtId="0" fontId="15" fillId="0" borderId="72" xfId="0" applyFont="1" applyBorder="1" applyAlignment="1">
      <alignment horizontal="left" vertical="center" wrapText="1" indent="1"/>
    </xf>
    <xf numFmtId="0" fontId="15" fillId="0" borderId="73" xfId="0" applyFont="1" applyBorder="1" applyAlignment="1">
      <alignment horizontal="left" vertical="center" wrapText="1" indent="1"/>
    </xf>
    <xf numFmtId="0" fontId="36" fillId="0" borderId="74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indent="1"/>
    </xf>
    <xf numFmtId="0" fontId="15" fillId="0" borderId="68" xfId="0" applyFont="1" applyBorder="1" applyAlignment="1">
      <alignment horizontal="left" vertical="center" wrapText="1" indent="1"/>
    </xf>
    <xf numFmtId="0" fontId="15" fillId="0" borderId="69" xfId="0" applyFont="1" applyBorder="1" applyAlignment="1">
      <alignment horizontal="left" vertical="center" wrapText="1" indent="1"/>
    </xf>
    <xf numFmtId="0" fontId="15" fillId="0" borderId="70" xfId="0" applyFont="1" applyBorder="1" applyAlignment="1">
      <alignment horizontal="left" vertical="center" wrapText="1" indent="1"/>
    </xf>
    <xf numFmtId="38" fontId="15" fillId="0" borderId="27" xfId="0" applyNumberFormat="1" applyFont="1" applyBorder="1" applyAlignment="1" applyProtection="1">
      <alignment horizontal="center"/>
      <protection locked="0"/>
    </xf>
    <xf numFmtId="38" fontId="15" fillId="0" borderId="25" xfId="0" applyNumberFormat="1" applyFont="1" applyBorder="1" applyAlignment="1" applyProtection="1">
      <alignment horizontal="center"/>
      <protection locked="0"/>
    </xf>
    <xf numFmtId="169" fontId="15" fillId="0" borderId="27" xfId="0" applyNumberFormat="1" applyFont="1" applyBorder="1" applyAlignment="1" applyProtection="1">
      <alignment horizontal="center"/>
      <protection locked="0"/>
    </xf>
    <xf numFmtId="169" fontId="15" fillId="0" borderId="25" xfId="0" applyNumberFormat="1" applyFont="1" applyBorder="1" applyAlignment="1" applyProtection="1">
      <alignment horizontal="center"/>
      <protection locked="0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33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top" wrapText="1"/>
    </xf>
    <xf numFmtId="0" fontId="64" fillId="15" borderId="0" xfId="0" applyFont="1" applyFill="1" applyAlignment="1">
      <alignment vertical="center" wrapText="1"/>
    </xf>
    <xf numFmtId="0" fontId="28" fillId="0" borderId="0" xfId="0" applyFont="1" applyAlignment="1">
      <alignment horizontal="left" wrapText="1" indent="1"/>
    </xf>
    <xf numFmtId="0" fontId="48" fillId="0" borderId="0" xfId="0" applyFont="1" applyAlignment="1">
      <alignment horizontal="left" vertical="center" wrapText="1" indent="1"/>
    </xf>
    <xf numFmtId="0" fontId="53" fillId="11" borderId="10" xfId="9" applyFont="1" applyFill="1" applyBorder="1" applyAlignment="1">
      <alignment vertical="center" wrapText="1"/>
    </xf>
    <xf numFmtId="0" fontId="51" fillId="11" borderId="11" xfId="9" applyFont="1" applyFill="1" applyBorder="1" applyAlignment="1">
      <alignment vertical="center" wrapText="1"/>
    </xf>
    <xf numFmtId="0" fontId="53" fillId="11" borderId="8" xfId="9" applyFont="1" applyFill="1" applyBorder="1" applyAlignment="1">
      <alignment horizontal="left" vertical="center" wrapText="1"/>
    </xf>
    <xf numFmtId="0" fontId="46" fillId="11" borderId="9" xfId="9" applyFont="1" applyFill="1" applyBorder="1" applyAlignment="1">
      <alignment horizontal="left" vertical="center" wrapText="1"/>
    </xf>
    <xf numFmtId="0" fontId="51" fillId="0" borderId="77" xfId="9" applyFont="1" applyBorder="1" applyAlignment="1">
      <alignment horizontal="center" vertical="center"/>
    </xf>
    <xf numFmtId="0" fontId="51" fillId="0" borderId="38" xfId="9" applyFont="1" applyBorder="1" applyAlignment="1">
      <alignment horizontal="center" vertical="center"/>
    </xf>
    <xf numFmtId="0" fontId="51" fillId="0" borderId="78" xfId="9" applyFont="1" applyBorder="1" applyAlignment="1">
      <alignment horizontal="center" vertical="center"/>
    </xf>
    <xf numFmtId="0" fontId="51" fillId="0" borderId="79" xfId="9" applyFont="1" applyBorder="1" applyAlignment="1">
      <alignment horizontal="center" vertical="center"/>
    </xf>
    <xf numFmtId="0" fontId="51" fillId="0" borderId="0" xfId="9" applyFont="1" applyAlignment="1">
      <alignment horizontal="center" vertical="center"/>
    </xf>
    <xf numFmtId="0" fontId="51" fillId="0" borderId="80" xfId="9" applyFont="1" applyBorder="1" applyAlignment="1">
      <alignment horizontal="center" vertical="center"/>
    </xf>
    <xf numFmtId="0" fontId="53" fillId="11" borderId="8" xfId="9" applyFont="1" applyFill="1" applyBorder="1" applyAlignment="1">
      <alignment vertical="center" wrapText="1"/>
    </xf>
    <xf numFmtId="0" fontId="46" fillId="11" borderId="9" xfId="9" applyFont="1" applyFill="1" applyBorder="1" applyAlignment="1">
      <alignment vertical="center" wrapText="1"/>
    </xf>
  </cellXfs>
  <cellStyles count="25">
    <cellStyle name="Comma 2" xfId="7"/>
    <cellStyle name="Currency 2" xfId="24"/>
    <cellStyle name="Hyperlink" xfId="1" builtinId="8"/>
    <cellStyle name="Hyperlink 2" xfId="12"/>
    <cellStyle name="Hyperlink 3" xfId="8"/>
    <cellStyle name="Normal" xfId="0" builtinId="0"/>
    <cellStyle name="Normal 2" xfId="2"/>
    <cellStyle name="Normal 2 2" xfId="9"/>
    <cellStyle name="Normal 3" xfId="10"/>
    <cellStyle name="Normal 3 2" xfId="11"/>
    <cellStyle name="Normal 3 2 2" xfId="15"/>
    <cellStyle name="Normal 4" xfId="13"/>
    <cellStyle name="Normal 5" xfId="14"/>
    <cellStyle name="Normal 5 2" xfId="16"/>
    <cellStyle name="Normal 6" xfId="17"/>
    <cellStyle name="Normal 7" xfId="18"/>
    <cellStyle name="Normal 7 2" xfId="19"/>
    <cellStyle name="Normal 7 3" xfId="21"/>
    <cellStyle name="Normal 8" xfId="20"/>
    <cellStyle name="Normal 9" xfId="22"/>
    <cellStyle name="Normal_AFRPG3" xfId="3"/>
    <cellStyle name="Normal_AFRPG5" xfId="4"/>
    <cellStyle name="Normal_AFRPG7" xfId="5"/>
    <cellStyle name="Normal_AFRPG8" xfId="6"/>
    <cellStyle name="Percent 2" xfId="2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relativeIndent="255" justifyLastLine="0" shrinkToFit="0" readingOrder="0"/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</dxfs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=""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=""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B1:F996" totalsRowShown="0" headerRowDxfId="5">
  <autoFilter ref="B1:F996"/>
  <sortState ref="B2:D995">
    <sortCondition ref="B1:B995"/>
  </sortState>
  <tableColumns count="5">
    <tableColumn id="1" name="School District" dataDxfId="4"/>
    <tableColumn id="2" name="RCDT" dataDxfId="3"/>
    <tableColumn id="6" name="Dist Type" dataDxfId="2"/>
    <tableColumn id="3" name="County" dataDxfId="1"/>
    <tableColumn id="4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M50"/>
  <sheetViews>
    <sheetView tabSelected="1" topLeftCell="A7" workbookViewId="0">
      <selection activeCell="F16" sqref="F16"/>
    </sheetView>
  </sheetViews>
  <sheetFormatPr defaultColWidth="9.140625" defaultRowHeight="11.25"/>
  <cols>
    <col min="1" max="1" width="2.5703125" style="322" customWidth="1"/>
    <col min="2" max="2" width="10.7109375" style="322" customWidth="1"/>
    <col min="3" max="3" width="22" style="322" customWidth="1"/>
    <col min="4" max="4" width="16.5703125" style="322" customWidth="1"/>
    <col min="5" max="5" width="19.7109375" style="322" customWidth="1"/>
    <col min="6" max="6" width="2.85546875" style="322" customWidth="1"/>
    <col min="7" max="7" width="18.85546875" style="322" customWidth="1"/>
    <col min="8" max="8" width="28.5703125" style="322" customWidth="1"/>
    <col min="9" max="9" width="19.7109375" style="322" customWidth="1"/>
    <col min="10" max="11" width="2.5703125" style="322" customWidth="1"/>
    <col min="12" max="12" width="9.140625" style="322"/>
    <col min="13" max="13" width="6.7109375" style="322" customWidth="1"/>
    <col min="14" max="16384" width="9.140625" style="322"/>
  </cols>
  <sheetData>
    <row r="1" spans="1:13" ht="12.75">
      <c r="A1" s="319"/>
      <c r="B1" s="320" t="s">
        <v>166</v>
      </c>
      <c r="C1" s="320"/>
      <c r="D1" s="321"/>
      <c r="H1" s="463" t="s">
        <v>3488</v>
      </c>
      <c r="I1" s="463"/>
    </row>
    <row r="2" spans="1:13" ht="12.75">
      <c r="A2" s="319"/>
      <c r="B2" s="320" t="s">
        <v>93</v>
      </c>
      <c r="C2" s="320"/>
      <c r="D2" s="323"/>
      <c r="E2" s="459" t="s">
        <v>158</v>
      </c>
      <c r="F2" s="459"/>
      <c r="G2" s="459"/>
      <c r="H2" s="463"/>
      <c r="I2" s="463"/>
      <c r="J2" s="324"/>
      <c r="K2" s="324"/>
      <c r="L2" s="324"/>
      <c r="M2" s="324"/>
    </row>
    <row r="3" spans="1:13" ht="12.75">
      <c r="A3" s="320"/>
      <c r="B3" s="320" t="s">
        <v>1042</v>
      </c>
      <c r="C3" s="320"/>
      <c r="D3" s="325"/>
      <c r="E3" s="460" t="s">
        <v>159</v>
      </c>
      <c r="F3" s="460"/>
      <c r="G3" s="460"/>
      <c r="H3" s="463"/>
      <c r="I3" s="463"/>
      <c r="J3" s="324"/>
      <c r="K3" s="324"/>
      <c r="L3" s="324"/>
      <c r="M3" s="324"/>
    </row>
    <row r="4" spans="1:13" ht="15">
      <c r="E4" s="460" t="s">
        <v>3487</v>
      </c>
      <c r="F4" s="460"/>
      <c r="G4" s="460"/>
      <c r="H4" s="463"/>
      <c r="I4" s="463"/>
      <c r="L4" s="326"/>
      <c r="M4" s="326"/>
    </row>
    <row r="5" spans="1:13" ht="15">
      <c r="A5" s="440" t="s">
        <v>148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326"/>
      <c r="M5" s="326"/>
    </row>
    <row r="6" spans="1:13" ht="15">
      <c r="A6" s="327"/>
      <c r="B6" s="328"/>
      <c r="C6" s="328"/>
      <c r="E6" s="329"/>
      <c r="F6" s="330" t="s">
        <v>2273</v>
      </c>
      <c r="G6" s="331">
        <f>'ASA22'!A2</f>
        <v>2023</v>
      </c>
      <c r="H6" s="332"/>
      <c r="I6" s="328"/>
      <c r="J6" s="328"/>
      <c r="K6" s="328"/>
      <c r="L6" s="326"/>
      <c r="M6" s="326"/>
    </row>
    <row r="7" spans="1:13" ht="12.75">
      <c r="A7" s="442" t="s">
        <v>95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324"/>
      <c r="M7" s="324"/>
    </row>
    <row r="8" spans="1:13"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</row>
    <row r="9" spans="1:13" ht="13.5" thickBot="1">
      <c r="C9" s="333" t="s">
        <v>140</v>
      </c>
      <c r="D9" s="464" t="s">
        <v>763</v>
      </c>
      <c r="E9" s="465"/>
      <c r="F9" s="465"/>
      <c r="G9" s="466"/>
      <c r="H9" s="334" t="s">
        <v>170</v>
      </c>
      <c r="I9" s="335" t="s">
        <v>157</v>
      </c>
      <c r="J9" s="324"/>
      <c r="K9" s="324"/>
      <c r="L9" s="324"/>
      <c r="M9" s="324"/>
    </row>
    <row r="10" spans="1:13" ht="13.5" thickBot="1">
      <c r="C10" s="333" t="s">
        <v>81</v>
      </c>
      <c r="D10" s="461" t="str">
        <f>IFERROR(VLOOKUP($D$9,Lookups!$B$2:$F$996,2,FALSE),"")</f>
        <v>51-084-0110-26</v>
      </c>
      <c r="E10" s="461"/>
      <c r="F10" s="461"/>
      <c r="G10" s="461"/>
      <c r="H10" s="336" t="str">
        <f>IF(AND(D10=" Select dist name from drop-down on line above",D9=Lookups!$B$2),"Default",IF(D11="","FilteringList","DistrictChosen"))</f>
        <v>DistrictChosen</v>
      </c>
      <c r="I10" s="337" t="s">
        <v>154</v>
      </c>
      <c r="J10" s="258" t="str">
        <f>IFERROR(IF(VLOOKUP($D$9,Lookups!$B$3:$D$996,3,FALSE)="Elementary","X",""),"")</f>
        <v/>
      </c>
      <c r="K10" s="338"/>
      <c r="L10" s="339"/>
      <c r="M10" s="324"/>
    </row>
    <row r="11" spans="1:13" ht="13.5" thickBot="1">
      <c r="C11" s="333" t="s">
        <v>82</v>
      </c>
      <c r="D11" s="444" t="str">
        <f>IFERROR(VLOOKUP($D$9,Lookups!$B$3:$F$996,5,FALSE),"")</f>
        <v>810 4th St Pawnee, IL 62558 9680</v>
      </c>
      <c r="E11" s="444"/>
      <c r="F11" s="444"/>
      <c r="G11" s="444"/>
      <c r="H11" s="340" t="e">
        <f ca="1">_xlfn.IFNA(VLOOKUP(D9,Table1[],6),"")</f>
        <v>#NAME?</v>
      </c>
      <c r="I11" s="337" t="s">
        <v>155</v>
      </c>
      <c r="J11" s="259" t="str">
        <f>IFERROR(IF(VLOOKUP($D$9,Lookups!$B$3:$D$996,3,FALSE)="High School","X",""),"")</f>
        <v/>
      </c>
      <c r="K11" s="324"/>
      <c r="L11" s="324"/>
      <c r="M11" s="324"/>
    </row>
    <row r="12" spans="1:13" ht="13.5" thickBot="1">
      <c r="C12" s="333" t="s">
        <v>83</v>
      </c>
      <c r="D12" s="444" t="str">
        <f>IFERROR(VLOOKUP($D$9,Lookups!$B$3:$F$996,4,FALSE),"")</f>
        <v>Sangamon/Christian/Mont.</v>
      </c>
      <c r="E12" s="444"/>
      <c r="F12" s="444"/>
      <c r="G12" s="444"/>
      <c r="H12" s="341"/>
      <c r="I12" s="337" t="s">
        <v>156</v>
      </c>
      <c r="J12" s="259" t="str">
        <f>IFERROR(IF(VLOOKUP($D$9,Lookups!$B$3:$D$996,3,FALSE)="Unit","X",""),"")</f>
        <v>X</v>
      </c>
    </row>
    <row r="13" spans="1:13" ht="13.5" thickBot="1">
      <c r="C13" s="333" t="s">
        <v>160</v>
      </c>
      <c r="D13" s="445" t="s">
        <v>3492</v>
      </c>
      <c r="E13" s="446"/>
      <c r="F13" s="446"/>
      <c r="G13" s="446"/>
      <c r="I13" s="324" t="s">
        <v>167</v>
      </c>
      <c r="J13" s="260" t="str">
        <f>IFERROR(IF(VLOOKUP($D$9,Lookups!$B$3:$D$996,3,FALSE)="JA","X",""),"")</f>
        <v/>
      </c>
    </row>
    <row r="14" spans="1:13">
      <c r="B14" s="342"/>
      <c r="C14" s="342"/>
    </row>
    <row r="15" spans="1:13" ht="16.5" thickBot="1">
      <c r="B15" s="343"/>
      <c r="C15" s="343"/>
      <c r="D15" s="344"/>
      <c r="G15" s="345" t="s">
        <v>90</v>
      </c>
      <c r="H15" s="346"/>
      <c r="I15" s="346"/>
      <c r="J15" s="346"/>
    </row>
    <row r="16" spans="1:13" ht="22.5" customHeight="1" thickBot="1">
      <c r="A16" s="347"/>
      <c r="B16" s="458" t="s">
        <v>171</v>
      </c>
      <c r="C16" s="458"/>
      <c r="D16" s="458"/>
      <c r="E16" s="348" t="s">
        <v>164</v>
      </c>
      <c r="F16" s="427" t="s">
        <v>3714</v>
      </c>
      <c r="G16" s="452" t="s">
        <v>3489</v>
      </c>
      <c r="H16" s="453"/>
      <c r="I16" s="454"/>
      <c r="J16" s="349"/>
      <c r="K16" s="349"/>
      <c r="L16" s="350"/>
    </row>
    <row r="17" spans="1:13" ht="36.75" customHeight="1" thickBot="1">
      <c r="A17" s="347"/>
      <c r="B17" s="458"/>
      <c r="C17" s="458"/>
      <c r="D17" s="458"/>
      <c r="E17" s="351"/>
      <c r="F17" s="352"/>
      <c r="G17" s="455"/>
      <c r="H17" s="456"/>
      <c r="I17" s="457"/>
      <c r="J17" s="353"/>
    </row>
    <row r="18" spans="1:13">
      <c r="C18" s="354"/>
      <c r="D18" s="354"/>
      <c r="E18" s="355"/>
      <c r="F18" s="353"/>
      <c r="G18" s="353"/>
      <c r="H18" s="353"/>
      <c r="I18" s="353"/>
      <c r="J18" s="353"/>
    </row>
    <row r="19" spans="1:13" ht="12.75">
      <c r="B19" s="420" t="s">
        <v>74</v>
      </c>
      <c r="C19" s="243"/>
      <c r="D19" s="421"/>
      <c r="E19" s="422" t="s">
        <v>80</v>
      </c>
      <c r="F19" s="356"/>
      <c r="G19" s="450" t="s">
        <v>50</v>
      </c>
      <c r="H19" s="451"/>
      <c r="I19" s="357">
        <v>64</v>
      </c>
      <c r="J19" s="358"/>
    </row>
    <row r="20" spans="1:13" ht="12">
      <c r="B20" s="359" t="s">
        <v>112</v>
      </c>
      <c r="C20" s="360"/>
      <c r="D20" s="361"/>
      <c r="E20" s="357">
        <v>0</v>
      </c>
      <c r="F20" s="362"/>
      <c r="G20" s="363" t="s">
        <v>51</v>
      </c>
      <c r="H20" s="364"/>
      <c r="I20" s="357">
        <v>2</v>
      </c>
      <c r="J20" s="365"/>
    </row>
    <row r="21" spans="1:13" ht="12.75">
      <c r="B21" s="359" t="s">
        <v>68</v>
      </c>
      <c r="C21" s="351"/>
      <c r="D21" s="366"/>
      <c r="E21" s="367">
        <v>68728</v>
      </c>
      <c r="F21" s="353"/>
      <c r="G21" s="450" t="s">
        <v>143</v>
      </c>
      <c r="H21" s="451"/>
      <c r="I21" s="368">
        <v>498.97</v>
      </c>
      <c r="J21" s="369"/>
    </row>
    <row r="22" spans="1:13" ht="12.75">
      <c r="B22" s="447" t="s">
        <v>113</v>
      </c>
      <c r="C22" s="448"/>
      <c r="D22" s="449"/>
      <c r="E22" s="357">
        <v>4355779</v>
      </c>
      <c r="F22" s="370"/>
      <c r="G22" s="420" t="s">
        <v>49</v>
      </c>
      <c r="H22" s="423"/>
      <c r="I22" s="425"/>
      <c r="J22" s="369"/>
    </row>
    <row r="23" spans="1:13" ht="12.75">
      <c r="B23" s="462" t="s">
        <v>3476</v>
      </c>
      <c r="C23" s="448"/>
      <c r="D23" s="449"/>
      <c r="E23" s="357">
        <v>883438</v>
      </c>
      <c r="G23" s="371" t="s">
        <v>52</v>
      </c>
      <c r="H23" s="372"/>
      <c r="I23" s="357">
        <v>64</v>
      </c>
      <c r="M23" s="369"/>
    </row>
    <row r="24" spans="1:13" ht="12">
      <c r="B24" s="359" t="s">
        <v>114</v>
      </c>
      <c r="C24" s="360"/>
      <c r="D24" s="361"/>
      <c r="E24" s="357">
        <f>1112306+545565</f>
        <v>1657871</v>
      </c>
      <c r="G24" s="373" t="s">
        <v>53</v>
      </c>
      <c r="H24" s="374"/>
      <c r="I24" s="357">
        <v>34</v>
      </c>
      <c r="M24" s="369"/>
    </row>
    <row r="25" spans="1:13" ht="12">
      <c r="B25" s="359" t="s">
        <v>73</v>
      </c>
      <c r="C25" s="360"/>
      <c r="D25" s="361"/>
      <c r="E25" s="357">
        <v>103528</v>
      </c>
      <c r="G25" s="420" t="s">
        <v>48</v>
      </c>
      <c r="H25" s="423"/>
      <c r="I25" s="425"/>
      <c r="M25" s="369"/>
    </row>
    <row r="26" spans="1:13" ht="12.75" thickBot="1">
      <c r="B26" s="416" t="s">
        <v>96</v>
      </c>
      <c r="C26" s="417"/>
      <c r="D26" s="418"/>
      <c r="E26" s="419">
        <f>SUM(E20:E25)</f>
        <v>7069344</v>
      </c>
      <c r="F26" s="375"/>
      <c r="G26" s="371" t="s">
        <v>52</v>
      </c>
      <c r="H26" s="372"/>
      <c r="I26" s="357">
        <v>33</v>
      </c>
    </row>
    <row r="27" spans="1:13" ht="12.75" thickTop="1">
      <c r="G27" s="373" t="s">
        <v>53</v>
      </c>
      <c r="H27" s="374"/>
      <c r="I27" s="357">
        <v>54</v>
      </c>
      <c r="K27" s="370"/>
      <c r="L27" s="376"/>
    </row>
    <row r="28" spans="1:13">
      <c r="B28" s="420" t="s">
        <v>89</v>
      </c>
      <c r="C28" s="423"/>
      <c r="D28" s="423"/>
      <c r="E28" s="424"/>
      <c r="F28" s="375"/>
      <c r="G28" s="420" t="s">
        <v>92</v>
      </c>
      <c r="H28" s="423"/>
      <c r="I28" s="426"/>
      <c r="K28" s="378"/>
      <c r="L28" s="379"/>
    </row>
    <row r="29" spans="1:13" ht="12">
      <c r="B29" s="371" t="s">
        <v>54</v>
      </c>
      <c r="C29" s="380"/>
      <c r="D29" s="372"/>
      <c r="E29" s="368">
        <v>54</v>
      </c>
      <c r="G29" s="371" t="s">
        <v>2</v>
      </c>
      <c r="H29" s="372"/>
      <c r="I29" s="381">
        <v>1.84</v>
      </c>
      <c r="J29" s="324"/>
      <c r="K29" s="382"/>
      <c r="L29" s="379"/>
    </row>
    <row r="30" spans="1:13" ht="12">
      <c r="B30" s="371" t="s">
        <v>55</v>
      </c>
      <c r="C30" s="380"/>
      <c r="D30" s="372"/>
      <c r="E30" s="368">
        <v>46</v>
      </c>
      <c r="G30" s="383" t="s">
        <v>41</v>
      </c>
      <c r="H30" s="383"/>
      <c r="I30" s="381">
        <v>0.5</v>
      </c>
      <c r="J30" s="324"/>
      <c r="L30" s="379"/>
    </row>
    <row r="31" spans="1:13" ht="12">
      <c r="B31" s="371" t="s">
        <v>56</v>
      </c>
      <c r="C31" s="380"/>
      <c r="D31" s="372"/>
      <c r="E31" s="368">
        <v>35</v>
      </c>
      <c r="G31" s="384" t="s">
        <v>144</v>
      </c>
      <c r="H31" s="385"/>
      <c r="I31" s="381">
        <v>0</v>
      </c>
      <c r="L31" s="386"/>
    </row>
    <row r="32" spans="1:13" ht="12">
      <c r="B32" s="371" t="s">
        <v>57</v>
      </c>
      <c r="C32" s="380"/>
      <c r="D32" s="372"/>
      <c r="E32" s="368">
        <v>25</v>
      </c>
      <c r="G32" s="371" t="s">
        <v>3</v>
      </c>
      <c r="H32" s="372"/>
      <c r="I32" s="381">
        <v>0.2</v>
      </c>
      <c r="J32" s="387"/>
      <c r="L32" s="388"/>
    </row>
    <row r="33" spans="2:13" ht="12">
      <c r="B33" s="371" t="s">
        <v>58</v>
      </c>
      <c r="C33" s="380"/>
      <c r="D33" s="372"/>
      <c r="E33" s="368">
        <v>37</v>
      </c>
      <c r="G33" s="371" t="s">
        <v>43</v>
      </c>
      <c r="H33" s="372"/>
      <c r="I33" s="381">
        <v>9.11E-2</v>
      </c>
      <c r="J33" s="324"/>
      <c r="L33" s="388"/>
    </row>
    <row r="34" spans="2:13" ht="12">
      <c r="B34" s="371" t="s">
        <v>59</v>
      </c>
      <c r="C34" s="380"/>
      <c r="D34" s="372"/>
      <c r="E34" s="368">
        <v>43</v>
      </c>
      <c r="G34" s="371" t="s">
        <v>44</v>
      </c>
      <c r="H34" s="372"/>
      <c r="I34" s="381">
        <v>0.16339999999999999</v>
      </c>
      <c r="J34" s="324"/>
      <c r="L34" s="388"/>
    </row>
    <row r="35" spans="2:13" ht="12">
      <c r="B35" s="371" t="s">
        <v>60</v>
      </c>
      <c r="C35" s="380"/>
      <c r="D35" s="372"/>
      <c r="E35" s="368">
        <v>31</v>
      </c>
      <c r="G35" s="371" t="s">
        <v>42</v>
      </c>
      <c r="H35" s="372"/>
      <c r="I35" s="381">
        <v>0.05</v>
      </c>
      <c r="J35" s="324"/>
    </row>
    <row r="36" spans="2:13" ht="12">
      <c r="B36" s="371" t="s">
        <v>61</v>
      </c>
      <c r="C36" s="380"/>
      <c r="D36" s="372"/>
      <c r="E36" s="368">
        <v>47</v>
      </c>
      <c r="G36" s="383" t="s">
        <v>45</v>
      </c>
      <c r="H36" s="383"/>
      <c r="I36" s="381">
        <v>0.05</v>
      </c>
      <c r="J36" s="387"/>
      <c r="K36" s="378"/>
    </row>
    <row r="37" spans="2:13" ht="12">
      <c r="B37" s="371" t="s">
        <v>62</v>
      </c>
      <c r="C37" s="380"/>
      <c r="D37" s="372"/>
      <c r="E37" s="368">
        <v>52</v>
      </c>
      <c r="G37" s="384" t="s">
        <v>4</v>
      </c>
      <c r="H37" s="385"/>
      <c r="I37" s="381">
        <v>1.0081</v>
      </c>
      <c r="J37" s="324"/>
      <c r="K37" s="382"/>
      <c r="L37" s="389"/>
    </row>
    <row r="38" spans="2:13" ht="12">
      <c r="B38" s="371" t="s">
        <v>63</v>
      </c>
      <c r="C38" s="380"/>
      <c r="D38" s="372"/>
      <c r="E38" s="368">
        <v>37</v>
      </c>
      <c r="G38" s="371" t="s">
        <v>141</v>
      </c>
      <c r="H38" s="372"/>
      <c r="I38" s="381">
        <v>0</v>
      </c>
      <c r="J38" s="324"/>
      <c r="L38" s="379"/>
    </row>
    <row r="39" spans="2:13" ht="12">
      <c r="B39" s="371" t="s">
        <v>176</v>
      </c>
      <c r="C39" s="380"/>
      <c r="D39" s="372"/>
      <c r="E39" s="368"/>
      <c r="G39" s="371" t="s">
        <v>46</v>
      </c>
      <c r="H39" s="372"/>
      <c r="I39" s="381">
        <v>0.04</v>
      </c>
      <c r="L39" s="379"/>
    </row>
    <row r="40" spans="2:13" ht="12">
      <c r="B40" s="412" t="s">
        <v>97</v>
      </c>
      <c r="C40" s="413"/>
      <c r="D40" s="414"/>
      <c r="E40" s="415">
        <f>SUM(E29:E39)</f>
        <v>407</v>
      </c>
      <c r="G40" s="371" t="s">
        <v>5</v>
      </c>
      <c r="H40" s="372"/>
      <c r="I40" s="381">
        <v>1.5599999999999999E-2</v>
      </c>
      <c r="J40" s="387"/>
      <c r="L40" s="386"/>
    </row>
    <row r="41" spans="2:13" ht="12">
      <c r="B41" s="390" t="s">
        <v>64</v>
      </c>
      <c r="C41" s="391"/>
      <c r="D41" s="377"/>
      <c r="E41" s="368">
        <v>46</v>
      </c>
      <c r="G41" s="384" t="s">
        <v>6</v>
      </c>
      <c r="H41" s="385"/>
      <c r="I41" s="381">
        <v>0</v>
      </c>
      <c r="L41" s="388"/>
    </row>
    <row r="42" spans="2:13" ht="12">
      <c r="B42" s="390" t="s">
        <v>65</v>
      </c>
      <c r="C42" s="391"/>
      <c r="D42" s="377"/>
      <c r="E42" s="368">
        <v>38</v>
      </c>
      <c r="G42" s="371" t="s">
        <v>6</v>
      </c>
      <c r="H42" s="372"/>
      <c r="I42" s="381">
        <v>0</v>
      </c>
      <c r="J42" s="392"/>
      <c r="L42" s="388"/>
    </row>
    <row r="43" spans="2:13" ht="12.75">
      <c r="B43" s="390" t="s">
        <v>66</v>
      </c>
      <c r="C43" s="391"/>
      <c r="D43" s="377"/>
      <c r="E43" s="368">
        <v>36</v>
      </c>
      <c r="G43" s="393" t="s">
        <v>142</v>
      </c>
      <c r="H43" s="394"/>
      <c r="I43" s="357">
        <v>89974161</v>
      </c>
      <c r="J43" s="395"/>
      <c r="L43" s="388"/>
      <c r="M43" s="379"/>
    </row>
    <row r="44" spans="2:13" ht="12.75">
      <c r="B44" s="396" t="s">
        <v>67</v>
      </c>
      <c r="C44" s="397"/>
      <c r="D44" s="398"/>
      <c r="E44" s="368">
        <v>33</v>
      </c>
      <c r="G44" s="393" t="s">
        <v>69</v>
      </c>
      <c r="H44" s="394"/>
      <c r="I44" s="246">
        <f>IFERROR((I43/I21),0)</f>
        <v>180319.78074834158</v>
      </c>
      <c r="J44" s="392"/>
      <c r="K44" s="399" t="str">
        <f>MID(D10,10,1)</f>
        <v>1</v>
      </c>
      <c r="M44" s="379"/>
    </row>
    <row r="45" spans="2:13" ht="12.75">
      <c r="B45" s="390" t="s">
        <v>177</v>
      </c>
      <c r="C45" s="391"/>
      <c r="D45" s="377"/>
      <c r="E45" s="368"/>
      <c r="G45" s="400" t="s">
        <v>161</v>
      </c>
      <c r="H45" s="394"/>
      <c r="I45" s="247">
        <f>IF(J10="x",I43*0.069,IF(J11="x",I43*0.069,IF(J12="x",I43*0.138,IF(J13="x","Not applicable","Select dist name on line 9"))))</f>
        <v>12416434.218</v>
      </c>
      <c r="J45" s="401"/>
      <c r="K45" s="399">
        <f>IF(K44="2",(I43*1.38),(I43*0.069))</f>
        <v>6208217.1090000002</v>
      </c>
    </row>
    <row r="46" spans="2:13" ht="13.5" thickBot="1">
      <c r="B46" s="467" t="s">
        <v>98</v>
      </c>
      <c r="C46" s="468"/>
      <c r="D46" s="469"/>
      <c r="E46" s="407">
        <f>SUM(E41:E45)</f>
        <v>153</v>
      </c>
      <c r="G46" s="438" t="str">
        <f>"TOTAL LONG-TERM DEBT OUTSTANDING AS OF June 30, "&amp;'ASA22'!A2</f>
        <v>TOTAL LONG-TERM DEBT OUTSTANDING AS OF June 30, 2023</v>
      </c>
      <c r="H46" s="439"/>
      <c r="I46" s="357">
        <v>0</v>
      </c>
      <c r="K46" s="402"/>
    </row>
    <row r="47" spans="2:13" ht="14.25" thickTop="1" thickBot="1">
      <c r="B47" s="410" t="s">
        <v>99</v>
      </c>
      <c r="C47" s="411"/>
      <c r="D47" s="408"/>
      <c r="E47" s="409">
        <f>SUM(E40,E46)</f>
        <v>560</v>
      </c>
      <c r="G47" s="438" t="s">
        <v>162</v>
      </c>
      <c r="H47" s="439"/>
      <c r="I47" s="248">
        <f>IFERROR(IF(J13="x","Not Applicable",(I46/I45)),0)</f>
        <v>0</v>
      </c>
      <c r="J47" s="403"/>
      <c r="M47" s="403"/>
    </row>
    <row r="48" spans="2:13" ht="12" thickTop="1">
      <c r="D48" s="404"/>
    </row>
    <row r="49" spans="2:13">
      <c r="B49" s="404" t="s">
        <v>2270</v>
      </c>
      <c r="C49" s="405" t="s">
        <v>3486</v>
      </c>
      <c r="J49" s="379"/>
      <c r="M49" s="379"/>
    </row>
    <row r="50" spans="2:13">
      <c r="B50" s="406"/>
      <c r="C50" s="406"/>
    </row>
  </sheetData>
  <sheetProtection sheet="1" objects="1" scenarios="1"/>
  <mergeCells count="20"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</mergeCells>
  <phoneticPr fontId="4" type="noConversion"/>
  <conditionalFormatting sqref="B16:D17">
    <cfRule type="expression" dxfId="17" priority="3">
      <formula>J13="X"</formula>
    </cfRule>
  </conditionalFormatting>
  <conditionalFormatting sqref="D9">
    <cfRule type="cellIs" dxfId="16" priority="4" operator="equal">
      <formula>"Enter district name on line above"</formula>
    </cfRule>
  </conditionalFormatting>
  <conditionalFormatting sqref="D9:G9">
    <cfRule type="cellIs" dxfId="15" priority="1" operator="equal">
      <formula>" Click here to choose your district from drop-down list"</formula>
    </cfRule>
  </conditionalFormatting>
  <conditionalFormatting sqref="I45">
    <cfRule type="cellIs" dxfId="14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&#10;Alternatively, you can narrow the list: type part (not all) of the district name, hit enter, and then select from drop-down." sqref="D9:G9">
      <formula1>IF(OR($H$10="Default",$H$10="DistrictChosen"),School_District,validation_list)</formula1>
    </dataValidation>
    <dataValidation type="list" allowBlank="1" showInputMessage="1" showErrorMessage="1" sqref="F16">
      <formula1>"X"</formula1>
    </dataValidation>
  </dataValidations>
  <hyperlinks>
    <hyperlink ref="H9" r:id="rId1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L65"/>
  <sheetViews>
    <sheetView showGridLines="0" workbookViewId="0">
      <selection activeCell="L63" sqref="L63"/>
    </sheetView>
  </sheetViews>
  <sheetFormatPr defaultColWidth="8.7109375" defaultRowHeight="12.75"/>
  <cols>
    <col min="1" max="1" width="12.7109375" style="5" customWidth="1"/>
    <col min="2" max="2" width="20.85546875" style="5" customWidth="1"/>
    <col min="3" max="3" width="4.5703125" style="5" customWidth="1"/>
    <col min="4" max="10" width="13.7109375" style="5" customWidth="1"/>
    <col min="11" max="12" width="13.7109375" style="21" customWidth="1"/>
    <col min="13" max="13" width="3.28515625" customWidth="1"/>
    <col min="14" max="14" width="4.42578125" customWidth="1"/>
    <col min="15" max="15" width="6.28515625" customWidth="1"/>
  </cols>
  <sheetData>
    <row r="1" spans="1:12">
      <c r="A1" s="470" t="s">
        <v>151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>
      <c r="A2" s="471" t="str">
        <f>"AS OF JUNE 30, "&amp;'ASA22'!A2</f>
        <v>AS OF JUNE 30, 2023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</row>
    <row r="3" spans="1:1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>
      <c r="A4" s="472" t="s">
        <v>1034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45" customHeight="1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3.75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>
      <c r="A8" s="214" t="s">
        <v>27</v>
      </c>
      <c r="B8" s="64"/>
      <c r="C8" s="65"/>
      <c r="D8" s="202"/>
      <c r="E8" s="203"/>
      <c r="F8" s="203"/>
      <c r="G8" s="203"/>
      <c r="H8" s="7"/>
      <c r="I8" s="7"/>
      <c r="J8" s="7"/>
      <c r="K8" s="7"/>
      <c r="L8" s="7"/>
    </row>
    <row r="9" spans="1:12" ht="13.9" customHeight="1">
      <c r="A9" s="13" t="s">
        <v>118</v>
      </c>
      <c r="B9" s="8"/>
      <c r="C9" s="200" t="s">
        <v>0</v>
      </c>
      <c r="D9" s="208">
        <v>9717191</v>
      </c>
      <c r="E9" s="208">
        <v>1019069</v>
      </c>
      <c r="F9" s="208">
        <v>225</v>
      </c>
      <c r="G9" s="208">
        <v>157829</v>
      </c>
      <c r="H9" s="208">
        <v>205105</v>
      </c>
      <c r="I9" s="33">
        <v>544600</v>
      </c>
      <c r="J9" s="33">
        <v>209613</v>
      </c>
      <c r="K9" s="33">
        <v>243271</v>
      </c>
      <c r="L9" s="33">
        <v>56605</v>
      </c>
    </row>
    <row r="10" spans="1:12">
      <c r="A10" s="8" t="s">
        <v>13</v>
      </c>
      <c r="B10" s="8"/>
      <c r="C10" s="12">
        <v>120</v>
      </c>
      <c r="D10" s="204">
        <v>1530786</v>
      </c>
      <c r="E10" s="204"/>
      <c r="F10" s="204"/>
      <c r="G10" s="204">
        <v>647</v>
      </c>
      <c r="H10" s="33"/>
      <c r="I10" s="33"/>
      <c r="J10" s="33">
        <v>889419</v>
      </c>
      <c r="K10" s="33"/>
      <c r="L10" s="33">
        <v>883</v>
      </c>
    </row>
    <row r="11" spans="1:1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>
      <c r="A12" s="11" t="s">
        <v>119</v>
      </c>
      <c r="B12" s="9"/>
      <c r="C12" s="10">
        <v>140</v>
      </c>
      <c r="D12" s="206"/>
      <c r="E12" s="206"/>
      <c r="F12" s="206"/>
      <c r="G12" s="208"/>
      <c r="H12" s="33"/>
      <c r="I12" s="33"/>
      <c r="J12" s="33"/>
      <c r="K12" s="33"/>
      <c r="L12" s="33"/>
    </row>
    <row r="13" spans="1:12">
      <c r="A13" s="11" t="s">
        <v>120</v>
      </c>
      <c r="B13" s="9"/>
      <c r="C13" s="205">
        <v>150</v>
      </c>
      <c r="D13" s="208"/>
      <c r="E13" s="208"/>
      <c r="F13" s="208"/>
      <c r="G13" s="208"/>
      <c r="H13" s="204"/>
      <c r="I13" s="33"/>
      <c r="J13" s="33"/>
      <c r="K13" s="33"/>
      <c r="L13" s="33"/>
    </row>
    <row r="14" spans="1:12">
      <c r="A14" s="11" t="s">
        <v>121</v>
      </c>
      <c r="B14" s="11"/>
      <c r="C14" s="10">
        <v>160</v>
      </c>
      <c r="D14" s="204"/>
      <c r="E14" s="204"/>
      <c r="F14" s="204"/>
      <c r="G14" s="208"/>
      <c r="H14" s="33"/>
      <c r="I14" s="33"/>
      <c r="J14" s="33"/>
      <c r="K14" s="33"/>
      <c r="L14" s="33"/>
    </row>
    <row r="15" spans="1:12">
      <c r="A15" s="9" t="s">
        <v>12</v>
      </c>
      <c r="B15" s="9"/>
      <c r="C15" s="12">
        <v>170</v>
      </c>
      <c r="D15" s="33"/>
      <c r="E15" s="33"/>
      <c r="F15" s="208"/>
      <c r="G15" s="208"/>
      <c r="H15" s="33"/>
      <c r="I15" s="33"/>
      <c r="J15" s="33"/>
      <c r="K15" s="33"/>
      <c r="L15" s="33"/>
    </row>
    <row r="16" spans="1:12">
      <c r="A16" s="13" t="s">
        <v>122</v>
      </c>
      <c r="B16" s="13"/>
      <c r="C16" s="12">
        <v>180</v>
      </c>
      <c r="D16" s="33">
        <v>10432</v>
      </c>
      <c r="E16" s="207"/>
      <c r="F16" s="208"/>
      <c r="G16" s="201"/>
      <c r="H16" s="33"/>
      <c r="I16" s="33"/>
      <c r="J16" s="33"/>
      <c r="K16" s="33"/>
      <c r="L16" s="33"/>
    </row>
    <row r="17" spans="1:12">
      <c r="A17" s="13" t="s">
        <v>14</v>
      </c>
      <c r="B17" s="13"/>
      <c r="C17" s="12">
        <v>190</v>
      </c>
      <c r="D17" s="33"/>
      <c r="E17" s="33"/>
      <c r="F17" s="204"/>
      <c r="G17" s="33"/>
      <c r="H17" s="33"/>
      <c r="I17" s="33"/>
      <c r="J17" s="33"/>
      <c r="K17" s="33"/>
      <c r="L17" s="33"/>
    </row>
    <row r="18" spans="1:12" ht="13.5" thickBot="1">
      <c r="A18" s="89" t="s">
        <v>100</v>
      </c>
      <c r="B18" s="89"/>
      <c r="C18" s="50"/>
      <c r="D18" s="124">
        <f t="shared" ref="D18:L18" si="0">SUM(D9:D17)</f>
        <v>11258409</v>
      </c>
      <c r="E18" s="34">
        <f t="shared" si="0"/>
        <v>1019069</v>
      </c>
      <c r="F18" s="34">
        <f t="shared" si="0"/>
        <v>225</v>
      </c>
      <c r="G18" s="34">
        <f t="shared" si="0"/>
        <v>158476</v>
      </c>
      <c r="H18" s="34">
        <f t="shared" si="0"/>
        <v>205105</v>
      </c>
      <c r="I18" s="34">
        <f t="shared" si="0"/>
        <v>544600</v>
      </c>
      <c r="J18" s="34">
        <f t="shared" si="0"/>
        <v>1099032</v>
      </c>
      <c r="K18" s="34">
        <f t="shared" si="0"/>
        <v>243271</v>
      </c>
      <c r="L18" s="34">
        <f t="shared" si="0"/>
        <v>57488</v>
      </c>
    </row>
    <row r="19" spans="1:12" ht="13.5" customHeight="1" thickTop="1">
      <c r="A19" s="219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218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217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216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>
      <c r="A30" s="215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3.9" customHeight="1" thickBot="1">
      <c r="A32" s="220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3.5" thickTop="1">
      <c r="A33" s="51" t="s">
        <v>16</v>
      </c>
      <c r="B33" s="51"/>
      <c r="C33" s="52">
        <v>714</v>
      </c>
      <c r="D33" s="33">
        <v>30769</v>
      </c>
      <c r="E33" s="33"/>
      <c r="F33" s="33"/>
      <c r="G33" s="33"/>
      <c r="H33" s="33">
        <v>34802</v>
      </c>
      <c r="I33" s="33">
        <v>544600</v>
      </c>
      <c r="J33" s="33"/>
      <c r="K33" s="33"/>
      <c r="L33" s="33">
        <v>57488</v>
      </c>
    </row>
    <row r="34" spans="1:12">
      <c r="A34" s="18" t="s">
        <v>17</v>
      </c>
      <c r="B34" s="18"/>
      <c r="C34" s="19">
        <v>730</v>
      </c>
      <c r="D34" s="33">
        <v>11227640</v>
      </c>
      <c r="E34" s="33">
        <v>1019069</v>
      </c>
      <c r="F34" s="33">
        <v>225</v>
      </c>
      <c r="G34" s="33">
        <v>158476</v>
      </c>
      <c r="H34" s="33">
        <v>170303</v>
      </c>
      <c r="I34" s="33"/>
      <c r="J34" s="33">
        <v>1099032</v>
      </c>
      <c r="K34" s="33">
        <v>243271</v>
      </c>
      <c r="L34" s="33"/>
    </row>
    <row r="35" spans="1:1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5" thickBot="1">
      <c r="A36" s="54" t="s">
        <v>102</v>
      </c>
      <c r="B36" s="54"/>
      <c r="C36" s="53"/>
      <c r="D36" s="34">
        <f>SUM(D32:D34)</f>
        <v>11258409</v>
      </c>
      <c r="E36" s="34">
        <f t="shared" ref="E36:L36" si="3">SUM(E32:E34)</f>
        <v>1019069</v>
      </c>
      <c r="F36" s="34">
        <f t="shared" si="3"/>
        <v>225</v>
      </c>
      <c r="G36" s="34">
        <f t="shared" si="3"/>
        <v>158476</v>
      </c>
      <c r="H36" s="34">
        <f t="shared" si="3"/>
        <v>205105</v>
      </c>
      <c r="I36" s="34">
        <f t="shared" si="3"/>
        <v>544600</v>
      </c>
      <c r="J36" s="34">
        <f t="shared" si="3"/>
        <v>1099032</v>
      </c>
      <c r="K36" s="34">
        <f t="shared" si="3"/>
        <v>243271</v>
      </c>
      <c r="L36" s="34">
        <f t="shared" si="3"/>
        <v>57488</v>
      </c>
    </row>
    <row r="37" spans="1:12" ht="13.5" thickTop="1">
      <c r="A37" s="482"/>
      <c r="B37" s="483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>
      <c r="A38" s="479" t="s">
        <v>190</v>
      </c>
      <c r="B38" s="479"/>
      <c r="C38" s="479"/>
      <c r="D38" s="479"/>
      <c r="E38" s="130"/>
      <c r="F38" s="130"/>
      <c r="G38" s="130"/>
      <c r="H38" s="130"/>
      <c r="I38" s="130"/>
      <c r="J38" s="130"/>
      <c r="K38" s="130"/>
      <c r="L38" s="130"/>
    </row>
    <row r="39" spans="1:12">
      <c r="A39" s="475" t="s">
        <v>1022</v>
      </c>
      <c r="B39" s="475"/>
      <c r="C39" s="475"/>
      <c r="D39" s="475"/>
      <c r="E39" s="181"/>
      <c r="F39" s="181"/>
      <c r="G39" s="181"/>
      <c r="H39" s="181"/>
      <c r="I39" s="181"/>
      <c r="J39" s="181"/>
      <c r="K39" s="181"/>
      <c r="L39" s="181"/>
    </row>
    <row r="40" spans="1:12" s="264" customFormat="1" ht="21" customHeight="1">
      <c r="A40" s="476" t="s">
        <v>178</v>
      </c>
      <c r="B40" s="477"/>
      <c r="C40" s="261">
        <v>126</v>
      </c>
      <c r="D40" s="262">
        <v>189280</v>
      </c>
      <c r="E40" s="263"/>
      <c r="F40" s="263"/>
      <c r="G40" s="263"/>
      <c r="H40" s="263"/>
      <c r="I40" s="263"/>
      <c r="J40" s="263"/>
      <c r="K40" s="263"/>
      <c r="L40" s="263"/>
    </row>
    <row r="41" spans="1:12">
      <c r="A41" s="474" t="s">
        <v>1023</v>
      </c>
      <c r="B41" s="474"/>
      <c r="C41" s="474"/>
      <c r="D41" s="474"/>
      <c r="E41" s="130"/>
      <c r="F41" s="130"/>
      <c r="G41" s="130"/>
      <c r="H41" s="130"/>
      <c r="I41" s="130"/>
      <c r="J41" s="130"/>
      <c r="K41" s="130"/>
      <c r="L41" s="130"/>
    </row>
    <row r="42" spans="1:12" ht="21.75" customHeight="1">
      <c r="A42" s="488" t="s">
        <v>179</v>
      </c>
      <c r="B42" s="489"/>
      <c r="C42" s="183"/>
      <c r="D42" s="150"/>
      <c r="E42" s="130"/>
      <c r="F42" s="130"/>
      <c r="G42" s="130"/>
      <c r="H42" s="130"/>
      <c r="I42" s="130"/>
      <c r="J42" s="130"/>
      <c r="K42" s="130"/>
      <c r="L42" s="130"/>
    </row>
    <row r="43" spans="1:12" ht="24" customHeight="1">
      <c r="A43" s="486" t="s">
        <v>180</v>
      </c>
      <c r="B43" s="487"/>
      <c r="C43" s="184">
        <v>715</v>
      </c>
      <c r="D43" s="150">
        <v>189280</v>
      </c>
      <c r="E43" s="182"/>
      <c r="F43" s="182"/>
      <c r="G43" s="182"/>
      <c r="H43" s="182"/>
      <c r="I43" s="182"/>
      <c r="J43" s="182"/>
      <c r="K43" s="182"/>
      <c r="L43" s="182"/>
    </row>
    <row r="44" spans="1:12" ht="21.95" customHeight="1" thickBot="1">
      <c r="A44" s="473" t="s">
        <v>181</v>
      </c>
      <c r="B44" s="473"/>
      <c r="C44" s="473"/>
      <c r="D44" s="157">
        <f>D42+D43</f>
        <v>189280</v>
      </c>
      <c r="E44" s="137"/>
      <c r="F44" s="137"/>
      <c r="G44" s="137"/>
      <c r="H44" s="137"/>
      <c r="I44" s="137"/>
      <c r="J44" s="137"/>
      <c r="K44" s="137"/>
      <c r="L44" s="137"/>
    </row>
    <row r="45" spans="1:12" ht="13.5" thickTop="1">
      <c r="A45" s="480"/>
      <c r="B45" s="481"/>
      <c r="C45" s="481"/>
      <c r="D45" s="481"/>
      <c r="E45" s="185"/>
      <c r="F45" s="185"/>
      <c r="G45" s="185"/>
      <c r="H45" s="185"/>
      <c r="I45" s="185"/>
      <c r="J45" s="185"/>
      <c r="K45" s="185"/>
      <c r="L45" s="187"/>
    </row>
    <row r="46" spans="1:12">
      <c r="A46" s="478" t="s">
        <v>191</v>
      </c>
      <c r="B46" s="478"/>
      <c r="C46" s="478"/>
      <c r="D46" s="478"/>
      <c r="E46" s="159"/>
      <c r="F46" s="159"/>
      <c r="G46" s="159"/>
      <c r="H46" s="159"/>
      <c r="I46" s="159"/>
      <c r="J46" s="159"/>
      <c r="K46" s="159"/>
      <c r="L46" s="159"/>
    </row>
    <row r="47" spans="1:12" ht="21.6" customHeight="1">
      <c r="A47" s="485" t="s">
        <v>182</v>
      </c>
      <c r="B47" s="485"/>
      <c r="C47" s="485"/>
      <c r="D47" s="151">
        <f>D18+D40</f>
        <v>11447689</v>
      </c>
      <c r="E47" s="151">
        <f t="shared" ref="E47:L47" si="4">E18+E40</f>
        <v>1019069</v>
      </c>
      <c r="F47" s="151">
        <f t="shared" si="4"/>
        <v>225</v>
      </c>
      <c r="G47" s="151">
        <f t="shared" si="4"/>
        <v>158476</v>
      </c>
      <c r="H47" s="151">
        <f t="shared" si="4"/>
        <v>205105</v>
      </c>
      <c r="I47" s="151">
        <f t="shared" si="4"/>
        <v>544600</v>
      </c>
      <c r="J47" s="151">
        <f t="shared" si="4"/>
        <v>1099032</v>
      </c>
      <c r="K47" s="151">
        <f t="shared" si="4"/>
        <v>243271</v>
      </c>
      <c r="L47" s="151">
        <f t="shared" si="4"/>
        <v>57488</v>
      </c>
    </row>
    <row r="48" spans="1:12" ht="21.95" customHeight="1">
      <c r="A48" s="485" t="s">
        <v>183</v>
      </c>
      <c r="B48" s="485"/>
      <c r="C48" s="485"/>
      <c r="D48" s="159"/>
      <c r="E48" s="174"/>
      <c r="F48" s="174"/>
      <c r="G48" s="174"/>
      <c r="H48" s="174"/>
      <c r="I48" s="174"/>
      <c r="J48" s="174"/>
      <c r="K48" s="174"/>
      <c r="L48" s="174"/>
    </row>
    <row r="49" spans="1:12">
      <c r="A49" s="490" t="s">
        <v>184</v>
      </c>
      <c r="B49" s="490"/>
      <c r="C49" s="490"/>
      <c r="D49" s="490"/>
      <c r="E49" s="173"/>
      <c r="F49" s="173"/>
      <c r="G49" s="173"/>
      <c r="H49" s="173"/>
      <c r="I49" s="173"/>
      <c r="J49" s="173"/>
      <c r="K49" s="173"/>
      <c r="L49" s="173"/>
    </row>
    <row r="50" spans="1:12" ht="21.6" customHeight="1">
      <c r="A50" s="485" t="s">
        <v>185</v>
      </c>
      <c r="B50" s="485"/>
      <c r="C50" s="485"/>
      <c r="D50" s="151">
        <f>D29+D42</f>
        <v>0</v>
      </c>
      <c r="E50" s="151">
        <f t="shared" ref="E50:L50" si="5">E29+E42</f>
        <v>0</v>
      </c>
      <c r="F50" s="151">
        <f t="shared" si="5"/>
        <v>0</v>
      </c>
      <c r="G50" s="151">
        <f t="shared" si="5"/>
        <v>0</v>
      </c>
      <c r="H50" s="151">
        <f t="shared" si="5"/>
        <v>0</v>
      </c>
      <c r="I50" s="151">
        <f t="shared" si="5"/>
        <v>0</v>
      </c>
      <c r="J50" s="151">
        <f t="shared" si="5"/>
        <v>0</v>
      </c>
      <c r="K50" s="151">
        <f t="shared" si="5"/>
        <v>0</v>
      </c>
      <c r="L50" s="151">
        <f t="shared" si="5"/>
        <v>0</v>
      </c>
    </row>
    <row r="51" spans="1:12">
      <c r="A51" s="491" t="s">
        <v>186</v>
      </c>
      <c r="B51" s="491"/>
      <c r="C51" s="491"/>
      <c r="D51" s="491"/>
      <c r="E51" s="174"/>
      <c r="F51" s="174"/>
      <c r="G51" s="174"/>
      <c r="H51" s="174"/>
      <c r="I51" s="174"/>
      <c r="J51" s="174"/>
      <c r="K51" s="174"/>
      <c r="L51" s="174"/>
    </row>
    <row r="52" spans="1:12" ht="21.6" customHeight="1">
      <c r="A52" s="485" t="s">
        <v>187</v>
      </c>
      <c r="B52" s="485"/>
      <c r="C52" s="485"/>
      <c r="D52" s="159"/>
      <c r="E52" s="173"/>
      <c r="F52" s="173"/>
      <c r="G52" s="173"/>
      <c r="H52" s="173"/>
      <c r="I52" s="173"/>
      <c r="J52" s="173"/>
      <c r="K52" s="173"/>
      <c r="L52" s="173"/>
    </row>
    <row r="53" spans="1:12" ht="22.5" customHeight="1">
      <c r="A53" s="486" t="s">
        <v>188</v>
      </c>
      <c r="B53" s="487"/>
      <c r="C53" s="184">
        <v>714</v>
      </c>
      <c r="D53" s="186">
        <f>D33+D43</f>
        <v>220049</v>
      </c>
      <c r="E53" s="186">
        <f t="shared" ref="E53:L53" si="6">E33+E43</f>
        <v>0</v>
      </c>
      <c r="F53" s="186">
        <f t="shared" si="6"/>
        <v>0</v>
      </c>
      <c r="G53" s="186">
        <f t="shared" si="6"/>
        <v>0</v>
      </c>
      <c r="H53" s="186">
        <f t="shared" si="6"/>
        <v>34802</v>
      </c>
      <c r="I53" s="186">
        <f t="shared" si="6"/>
        <v>544600</v>
      </c>
      <c r="J53" s="186">
        <f t="shared" si="6"/>
        <v>0</v>
      </c>
      <c r="K53" s="186">
        <f t="shared" si="6"/>
        <v>0</v>
      </c>
      <c r="L53" s="186">
        <f t="shared" si="6"/>
        <v>57488</v>
      </c>
    </row>
    <row r="54" spans="1:12" ht="21.6" customHeight="1" thickBot="1">
      <c r="A54" s="473" t="s">
        <v>189</v>
      </c>
      <c r="B54" s="473"/>
      <c r="C54" s="473"/>
      <c r="D54" s="157">
        <f>D36+D44</f>
        <v>11447689</v>
      </c>
      <c r="E54" s="157">
        <f t="shared" ref="E54:L54" si="7">E36+E44</f>
        <v>1019069</v>
      </c>
      <c r="F54" s="157">
        <f t="shared" si="7"/>
        <v>225</v>
      </c>
      <c r="G54" s="157">
        <f t="shared" si="7"/>
        <v>158476</v>
      </c>
      <c r="H54" s="157">
        <f t="shared" si="7"/>
        <v>205105</v>
      </c>
      <c r="I54" s="157">
        <f t="shared" si="7"/>
        <v>544600</v>
      </c>
      <c r="J54" s="157">
        <f t="shared" si="7"/>
        <v>1099032</v>
      </c>
      <c r="K54" s="157">
        <f t="shared" si="7"/>
        <v>243271</v>
      </c>
      <c r="L54" s="157">
        <f t="shared" si="7"/>
        <v>57488</v>
      </c>
    </row>
    <row r="55" spans="1:12" ht="13.9" customHeight="1" thickTop="1">
      <c r="A55" s="20"/>
      <c r="B55" s="20"/>
    </row>
    <row r="56" spans="1:12">
      <c r="A56" s="5" t="s">
        <v>174</v>
      </c>
    </row>
    <row r="58" spans="1:1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3.75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>
      <c r="A60" s="214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3.5" thickBot="1">
      <c r="A61" s="188" t="str">
        <f>"Fiscal Year "&amp;'ASA22'!A2</f>
        <v>Fiscal Year 2023</v>
      </c>
      <c r="B61" s="213" t="s">
        <v>2276</v>
      </c>
      <c r="C61" s="189"/>
      <c r="D61" s="34">
        <f t="shared" ref="D61:L61" si="8">D9+D10</f>
        <v>11247977</v>
      </c>
      <c r="E61" s="34">
        <f t="shared" si="8"/>
        <v>1019069</v>
      </c>
      <c r="F61" s="34">
        <f t="shared" si="8"/>
        <v>225</v>
      </c>
      <c r="G61" s="34">
        <f t="shared" si="8"/>
        <v>158476</v>
      </c>
      <c r="H61" s="34">
        <f t="shared" si="8"/>
        <v>205105</v>
      </c>
      <c r="I61" s="34">
        <f t="shared" si="8"/>
        <v>544600</v>
      </c>
      <c r="J61" s="34">
        <f t="shared" si="8"/>
        <v>1099032</v>
      </c>
      <c r="K61" s="34">
        <f t="shared" si="8"/>
        <v>243271</v>
      </c>
      <c r="L61" s="34">
        <f t="shared" si="8"/>
        <v>57488</v>
      </c>
    </row>
    <row r="62" spans="1:12" ht="13.5" thickTop="1">
      <c r="A62" s="190" t="str">
        <f>"Fiscal Year "&amp;'ASA22'!A2-1</f>
        <v>Fiscal Year 2022</v>
      </c>
      <c r="B62" s="222" t="s">
        <v>2277</v>
      </c>
      <c r="C62" s="191"/>
      <c r="D62" s="33">
        <v>7189263</v>
      </c>
      <c r="E62" s="33">
        <v>979355</v>
      </c>
      <c r="F62" s="33">
        <v>80525</v>
      </c>
      <c r="G62" s="33">
        <v>428217</v>
      </c>
      <c r="H62" s="33">
        <v>186344</v>
      </c>
      <c r="I62" s="33">
        <v>529971</v>
      </c>
      <c r="J62" s="33">
        <v>1047215</v>
      </c>
      <c r="K62" s="33">
        <v>252765</v>
      </c>
      <c r="L62" s="33">
        <v>236130</v>
      </c>
    </row>
    <row r="63" spans="1:12" ht="13.5" thickBot="1">
      <c r="A63" s="221" t="s">
        <v>172</v>
      </c>
      <c r="B63" s="188"/>
      <c r="C63" s="189"/>
      <c r="D63" s="34">
        <f>D61-D62</f>
        <v>4058714</v>
      </c>
      <c r="E63" s="34">
        <f t="shared" ref="E63:L63" si="9">E61-E62</f>
        <v>39714</v>
      </c>
      <c r="F63" s="34">
        <f t="shared" si="9"/>
        <v>-80300</v>
      </c>
      <c r="G63" s="34">
        <f t="shared" si="9"/>
        <v>-269741</v>
      </c>
      <c r="H63" s="34">
        <f t="shared" si="9"/>
        <v>18761</v>
      </c>
      <c r="I63" s="34">
        <f t="shared" si="9"/>
        <v>14629</v>
      </c>
      <c r="J63" s="34">
        <f t="shared" si="9"/>
        <v>51817</v>
      </c>
      <c r="K63" s="34">
        <f t="shared" si="9"/>
        <v>-9494</v>
      </c>
      <c r="L63" s="34">
        <f t="shared" si="9"/>
        <v>-178642</v>
      </c>
    </row>
    <row r="64" spans="1:12" ht="13.5" thickTop="1"/>
    <row r="65" spans="1:1">
      <c r="A65" s="5" t="s">
        <v>175</v>
      </c>
    </row>
  </sheetData>
  <sheetProtection sheet="1" objects="1" scenarios="1"/>
  <mergeCells count="21">
    <mergeCell ref="A54:C54"/>
    <mergeCell ref="A49:D49"/>
    <mergeCell ref="A51:D51"/>
    <mergeCell ref="A47:C47"/>
    <mergeCell ref="A48:C48"/>
    <mergeCell ref="A50:C50"/>
    <mergeCell ref="A53:B53"/>
    <mergeCell ref="A46:D46"/>
    <mergeCell ref="A38:D38"/>
    <mergeCell ref="A45:D45"/>
    <mergeCell ref="A37:L37"/>
    <mergeCell ref="A52:C52"/>
    <mergeCell ref="A43:B43"/>
    <mergeCell ref="A42:B42"/>
    <mergeCell ref="A1:L1"/>
    <mergeCell ref="A2:L2"/>
    <mergeCell ref="A4:L4"/>
    <mergeCell ref="A44:C44"/>
    <mergeCell ref="A41:D41"/>
    <mergeCell ref="A39:D39"/>
    <mergeCell ref="A40:B40"/>
  </mergeCells>
  <phoneticPr fontId="4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L63"/>
  <sheetViews>
    <sheetView showGridLines="0" workbookViewId="0">
      <pane ySplit="7" topLeftCell="A47" activePane="bottomLeft" state="frozen"/>
      <selection activeCell="A5" sqref="A5:K5"/>
      <selection pane="bottomLeft" activeCell="K31" sqref="K31"/>
    </sheetView>
  </sheetViews>
  <sheetFormatPr defaultColWidth="8.7109375" defaultRowHeight="11.25"/>
  <cols>
    <col min="1" max="1" width="36" style="5" customWidth="1"/>
    <col min="2" max="2" width="4.7109375" style="5" customWidth="1"/>
    <col min="3" max="9" width="13.7109375" style="5" customWidth="1"/>
    <col min="10" max="11" width="13.7109375" style="21" customWidth="1"/>
    <col min="12" max="12" width="3.28515625" style="5" customWidth="1"/>
    <col min="13" max="13" width="4.42578125" style="5" customWidth="1"/>
    <col min="14" max="16384" width="8.7109375" style="5"/>
  </cols>
  <sheetData>
    <row r="1" spans="1:11" ht="12">
      <c r="A1" s="470" t="s">
        <v>145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12">
      <c r="A2" s="471" t="str">
        <f>"AND CHANGES IN FUND BALANCE - FOR YEAR ENDING JUNE 30, "&amp;'ASA22'!A2</f>
        <v>AND CHANGES IN FUND BALANCE - FOR YEAR ENDING JUNE 30, 2023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11" ht="1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">
      <c r="A4" s="472" t="s">
        <v>1033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</row>
    <row r="5" spans="1:11" ht="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" customHeight="1">
      <c r="A6" s="142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3.75">
      <c r="A7" s="143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>
      <c r="A8" s="198" t="s">
        <v>11</v>
      </c>
      <c r="B8" s="144"/>
      <c r="C8" s="147"/>
      <c r="D8" s="148"/>
      <c r="E8" s="148"/>
      <c r="F8" s="148"/>
      <c r="G8" s="148"/>
      <c r="H8" s="148"/>
      <c r="I8" s="148"/>
      <c r="J8" s="148"/>
      <c r="K8" s="148"/>
    </row>
    <row r="9" spans="1:11" ht="13.9" customHeight="1">
      <c r="A9" s="132" t="s">
        <v>19</v>
      </c>
      <c r="B9" s="71">
        <v>1000</v>
      </c>
      <c r="C9" s="36">
        <v>8353198</v>
      </c>
      <c r="D9" s="36">
        <v>694299</v>
      </c>
      <c r="E9" s="36">
        <v>105902</v>
      </c>
      <c r="F9" s="36">
        <v>182197</v>
      </c>
      <c r="G9" s="36">
        <v>305666</v>
      </c>
      <c r="H9" s="36">
        <v>555071</v>
      </c>
      <c r="I9" s="36">
        <v>52082</v>
      </c>
      <c r="J9" s="36">
        <v>929742</v>
      </c>
      <c r="K9" s="36">
        <v>44893</v>
      </c>
    </row>
    <row r="10" spans="1:11" ht="22.5">
      <c r="A10" s="133" t="s">
        <v>146</v>
      </c>
      <c r="B10" s="71">
        <v>2000</v>
      </c>
      <c r="C10" s="36">
        <v>12351</v>
      </c>
      <c r="D10" s="36"/>
      <c r="E10" s="37"/>
      <c r="F10" s="36"/>
      <c r="G10" s="36"/>
      <c r="H10" s="37"/>
      <c r="I10" s="37"/>
      <c r="J10" s="37"/>
      <c r="K10" s="37"/>
    </row>
    <row r="11" spans="1:11" ht="13.9" customHeight="1">
      <c r="A11" s="133" t="s">
        <v>20</v>
      </c>
      <c r="B11" s="71">
        <v>3000</v>
      </c>
      <c r="C11" s="36">
        <v>751029</v>
      </c>
      <c r="D11" s="36"/>
      <c r="E11" s="36"/>
      <c r="F11" s="36"/>
      <c r="G11" s="36">
        <v>61864</v>
      </c>
      <c r="H11" s="36"/>
      <c r="I11" s="36">
        <v>150000</v>
      </c>
      <c r="J11" s="36"/>
      <c r="K11" s="36"/>
    </row>
    <row r="12" spans="1:11" ht="13.9" customHeight="1">
      <c r="A12" s="135" t="s">
        <v>21</v>
      </c>
      <c r="B12" s="71">
        <v>4000</v>
      </c>
      <c r="C12" s="36">
        <v>1508901</v>
      </c>
      <c r="D12" s="36"/>
      <c r="E12" s="36"/>
      <c r="F12" s="36"/>
      <c r="G12" s="36"/>
      <c r="H12" s="36"/>
      <c r="I12" s="36"/>
      <c r="J12" s="36"/>
      <c r="K12" s="36"/>
    </row>
    <row r="13" spans="1:11" ht="13.9" customHeight="1" thickBot="1">
      <c r="A13" s="145" t="s">
        <v>103</v>
      </c>
      <c r="B13" s="146"/>
      <c r="C13" s="38">
        <f>SUM(C9:C12)</f>
        <v>10625479</v>
      </c>
      <c r="D13" s="38">
        <f>SUM(D9:D12)</f>
        <v>694299</v>
      </c>
      <c r="E13" s="38">
        <f>SUM(E9:E12)</f>
        <v>105902</v>
      </c>
      <c r="F13" s="38">
        <f>SUM(F9:F12)</f>
        <v>182197</v>
      </c>
      <c r="G13" s="38">
        <f>G9+G10+G11+G12</f>
        <v>367530</v>
      </c>
      <c r="H13" s="38">
        <f>SUM(H9:H12)</f>
        <v>555071</v>
      </c>
      <c r="I13" s="38">
        <f>SUM(I9:I12)</f>
        <v>202082</v>
      </c>
      <c r="J13" s="38">
        <f>SUM(J9:J12)</f>
        <v>929742</v>
      </c>
      <c r="K13" s="38">
        <f>SUM(K9:K12)</f>
        <v>44893</v>
      </c>
    </row>
    <row r="14" spans="1:11" ht="13.5" thickTop="1" thickBot="1">
      <c r="A14" s="140" t="s">
        <v>152</v>
      </c>
      <c r="B14" s="141">
        <v>3998</v>
      </c>
      <c r="C14" s="36">
        <v>1442102</v>
      </c>
      <c r="D14" s="36"/>
      <c r="E14" s="36"/>
      <c r="F14" s="36"/>
      <c r="G14" s="36"/>
      <c r="H14" s="36"/>
      <c r="I14" s="39"/>
      <c r="J14" s="36"/>
      <c r="K14" s="36"/>
    </row>
    <row r="15" spans="1:11" ht="13.9" customHeight="1" thickTop="1" thickBot="1">
      <c r="A15" s="138" t="s">
        <v>104</v>
      </c>
      <c r="B15" s="139"/>
      <c r="C15" s="40">
        <f t="shared" ref="C15:K15" si="0">C13+C14</f>
        <v>12067581</v>
      </c>
      <c r="D15" s="40">
        <f t="shared" si="0"/>
        <v>694299</v>
      </c>
      <c r="E15" s="40">
        <f t="shared" si="0"/>
        <v>105902</v>
      </c>
      <c r="F15" s="40">
        <f t="shared" si="0"/>
        <v>182197</v>
      </c>
      <c r="G15" s="40">
        <f t="shared" si="0"/>
        <v>367530</v>
      </c>
      <c r="H15" s="40">
        <f t="shared" si="0"/>
        <v>555071</v>
      </c>
      <c r="I15" s="40">
        <f t="shared" si="0"/>
        <v>202082</v>
      </c>
      <c r="J15" s="40">
        <f t="shared" si="0"/>
        <v>929742</v>
      </c>
      <c r="K15" s="40">
        <f t="shared" si="0"/>
        <v>44893</v>
      </c>
    </row>
    <row r="16" spans="1:11" ht="13.5" customHeight="1" thickTop="1">
      <c r="A16" s="505" t="s">
        <v>10</v>
      </c>
      <c r="B16" s="506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3.9" customHeight="1">
      <c r="A17" s="74" t="s">
        <v>22</v>
      </c>
      <c r="B17" s="75">
        <v>1000</v>
      </c>
      <c r="C17" s="36">
        <v>3630675</v>
      </c>
      <c r="D17" s="39"/>
      <c r="E17" s="39"/>
      <c r="F17" s="39"/>
      <c r="G17" s="36">
        <v>120183</v>
      </c>
      <c r="H17" s="39"/>
      <c r="I17" s="39"/>
      <c r="J17" s="36">
        <v>217995</v>
      </c>
      <c r="K17" s="39"/>
    </row>
    <row r="18" spans="1:12" ht="13.9" customHeight="1">
      <c r="A18" s="70" t="s">
        <v>23</v>
      </c>
      <c r="B18" s="76">
        <v>2000</v>
      </c>
      <c r="C18" s="36">
        <v>1888655</v>
      </c>
      <c r="D18" s="36">
        <v>654585</v>
      </c>
      <c r="E18" s="39"/>
      <c r="F18" s="36">
        <v>513802</v>
      </c>
      <c r="G18" s="36">
        <v>166722</v>
      </c>
      <c r="H18" s="36">
        <v>681442</v>
      </c>
      <c r="I18" s="39"/>
      <c r="J18" s="36">
        <v>721241</v>
      </c>
      <c r="K18" s="36">
        <v>223535</v>
      </c>
    </row>
    <row r="19" spans="1:12" ht="13.9" customHeight="1">
      <c r="A19" s="72" t="s">
        <v>24</v>
      </c>
      <c r="B19" s="76">
        <v>3000</v>
      </c>
      <c r="C19" s="36">
        <v>0</v>
      </c>
      <c r="D19" s="36"/>
      <c r="E19" s="39"/>
      <c r="F19" s="36"/>
      <c r="G19" s="36"/>
      <c r="H19" s="37"/>
      <c r="I19" s="39"/>
      <c r="J19" s="36"/>
      <c r="K19" s="39"/>
    </row>
    <row r="20" spans="1:12" ht="13.9" customHeight="1">
      <c r="A20" s="73" t="s">
        <v>133</v>
      </c>
      <c r="B20" s="77">
        <v>4000</v>
      </c>
      <c r="C20" s="36">
        <v>836339</v>
      </c>
      <c r="D20" s="36"/>
      <c r="E20" s="36"/>
      <c r="F20" s="36"/>
      <c r="G20" s="36"/>
      <c r="H20" s="36"/>
      <c r="I20" s="39"/>
      <c r="J20" s="36"/>
      <c r="K20" s="36"/>
    </row>
    <row r="21" spans="1:12" ht="13.9" customHeight="1">
      <c r="A21" s="73" t="s">
        <v>25</v>
      </c>
      <c r="B21" s="76">
        <v>5000</v>
      </c>
      <c r="C21" s="36">
        <v>0</v>
      </c>
      <c r="D21" s="36"/>
      <c r="E21" s="36">
        <v>186202</v>
      </c>
      <c r="F21" s="36"/>
      <c r="G21" s="36"/>
      <c r="H21" s="37"/>
      <c r="I21" s="39"/>
      <c r="J21" s="36"/>
      <c r="K21" s="36"/>
    </row>
    <row r="22" spans="1:12" ht="13.9" customHeight="1" thickBot="1">
      <c r="A22" s="88" t="s">
        <v>105</v>
      </c>
      <c r="B22" s="55"/>
      <c r="C22" s="38">
        <f t="shared" ref="C22:H22" si="1">SUM(C17:C21)</f>
        <v>6355669</v>
      </c>
      <c r="D22" s="38">
        <f t="shared" si="1"/>
        <v>654585</v>
      </c>
      <c r="E22" s="38">
        <f t="shared" si="1"/>
        <v>186202</v>
      </c>
      <c r="F22" s="38">
        <f t="shared" si="1"/>
        <v>513802</v>
      </c>
      <c r="G22" s="38">
        <f t="shared" si="1"/>
        <v>286905</v>
      </c>
      <c r="H22" s="38">
        <f t="shared" si="1"/>
        <v>681442</v>
      </c>
      <c r="I22" s="39"/>
      <c r="J22" s="38">
        <f>SUM(J17:J21)</f>
        <v>939236</v>
      </c>
      <c r="K22" s="38">
        <f>SUM(K17:K21)</f>
        <v>223535</v>
      </c>
    </row>
    <row r="23" spans="1:12" ht="13.5" thickTop="1" thickBot="1">
      <c r="A23" s="194" t="s">
        <v>153</v>
      </c>
      <c r="B23" s="195">
        <v>4180</v>
      </c>
      <c r="C23" s="40">
        <f t="shared" ref="C23:H23" si="2">C14</f>
        <v>1442102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3.9" customHeight="1" thickTop="1" thickBot="1">
      <c r="A24" s="88" t="s">
        <v>106</v>
      </c>
      <c r="B24" s="56"/>
      <c r="C24" s="40">
        <f t="shared" ref="C24:H24" si="3">C22+C23</f>
        <v>7797771</v>
      </c>
      <c r="D24" s="40">
        <f t="shared" si="3"/>
        <v>654585</v>
      </c>
      <c r="E24" s="40">
        <f t="shared" si="3"/>
        <v>186202</v>
      </c>
      <c r="F24" s="40">
        <f t="shared" si="3"/>
        <v>513802</v>
      </c>
      <c r="G24" s="40">
        <f t="shared" si="3"/>
        <v>286905</v>
      </c>
      <c r="H24" s="40">
        <f t="shared" si="3"/>
        <v>681442</v>
      </c>
      <c r="I24" s="42"/>
      <c r="J24" s="40">
        <f>J22+J23</f>
        <v>939236</v>
      </c>
      <c r="K24" s="40">
        <f>K22+K23</f>
        <v>223535</v>
      </c>
    </row>
    <row r="25" spans="1:12" ht="23.25" thickTop="1">
      <c r="A25" s="192" t="s">
        <v>72</v>
      </c>
      <c r="B25" s="193"/>
      <c r="C25" s="43">
        <f t="shared" ref="C25:H25" si="4">C13-C22</f>
        <v>4269810</v>
      </c>
      <c r="D25" s="43">
        <f t="shared" si="4"/>
        <v>39714</v>
      </c>
      <c r="E25" s="43">
        <f t="shared" si="4"/>
        <v>-80300</v>
      </c>
      <c r="F25" s="43">
        <f t="shared" si="4"/>
        <v>-331605</v>
      </c>
      <c r="G25" s="43">
        <f t="shared" si="4"/>
        <v>80625</v>
      </c>
      <c r="H25" s="43">
        <f t="shared" si="4"/>
        <v>-126371</v>
      </c>
      <c r="I25" s="43">
        <f>I13</f>
        <v>202082</v>
      </c>
      <c r="J25" s="43">
        <f>J13-J22</f>
        <v>-9494</v>
      </c>
      <c r="K25" s="43">
        <f>K13-K22</f>
        <v>-178642</v>
      </c>
    </row>
    <row r="26" spans="1:12" ht="12">
      <c r="A26" s="78" t="s">
        <v>134</v>
      </c>
      <c r="B26" s="79">
        <v>7000</v>
      </c>
      <c r="C26" s="36">
        <v>265</v>
      </c>
      <c r="D26" s="36"/>
      <c r="E26" s="36"/>
      <c r="F26" s="36"/>
      <c r="G26" s="36"/>
      <c r="H26" s="36"/>
      <c r="I26" s="36"/>
      <c r="J26" s="36"/>
      <c r="K26" s="36"/>
    </row>
    <row r="27" spans="1:12" ht="13.9" customHeight="1">
      <c r="A27" s="80" t="s">
        <v>135</v>
      </c>
      <c r="B27" s="81">
        <v>8000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2" ht="15" thickBot="1">
      <c r="A28" s="127" t="s">
        <v>136</v>
      </c>
      <c r="B28" s="128"/>
      <c r="C28" s="44">
        <f t="shared" ref="C28:K28" si="5">C26-C27</f>
        <v>265</v>
      </c>
      <c r="D28" s="44">
        <f t="shared" si="5"/>
        <v>0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</row>
    <row r="29" spans="1:12" ht="37.5" customHeight="1" thickTop="1" thickBot="1">
      <c r="A29" s="502" t="s">
        <v>137</v>
      </c>
      <c r="B29" s="503"/>
      <c r="C29" s="63">
        <f t="shared" ref="C29:K29" si="6">C25+C28</f>
        <v>4270075</v>
      </c>
      <c r="D29" s="63">
        <f t="shared" si="6"/>
        <v>39714</v>
      </c>
      <c r="E29" s="63">
        <f t="shared" si="6"/>
        <v>-80300</v>
      </c>
      <c r="F29" s="63">
        <f t="shared" si="6"/>
        <v>-331605</v>
      </c>
      <c r="G29" s="63">
        <f t="shared" si="6"/>
        <v>80625</v>
      </c>
      <c r="H29" s="63">
        <f t="shared" si="6"/>
        <v>-126371</v>
      </c>
      <c r="I29" s="63">
        <f t="shared" si="6"/>
        <v>202082</v>
      </c>
      <c r="J29" s="63">
        <f t="shared" si="6"/>
        <v>-9494</v>
      </c>
      <c r="K29" s="63">
        <f t="shared" si="6"/>
        <v>-178642</v>
      </c>
    </row>
    <row r="30" spans="1:12" s="126" customFormat="1" ht="23.25" customHeight="1" thickTop="1">
      <c r="A30" s="507" t="str">
        <f>"Beginning Fund Balances without Student Activity Funds - July 1, "&amp;'ASA22'!A2-1</f>
        <v>Beginning Fund Balances without Student Activity Funds - July 1, 2022</v>
      </c>
      <c r="B30" s="508"/>
      <c r="C30" s="149">
        <v>6988334</v>
      </c>
      <c r="D30" s="149">
        <v>979355</v>
      </c>
      <c r="E30" s="149">
        <v>80525</v>
      </c>
      <c r="F30" s="149">
        <v>428217</v>
      </c>
      <c r="G30" s="149">
        <v>186344</v>
      </c>
      <c r="H30" s="149">
        <v>520971</v>
      </c>
      <c r="I30" s="149">
        <v>1047215</v>
      </c>
      <c r="J30" s="149">
        <v>252765</v>
      </c>
      <c r="K30" s="149">
        <v>236130</v>
      </c>
      <c r="L30" s="125"/>
    </row>
    <row r="31" spans="1:12" s="126" customFormat="1" ht="12.75">
      <c r="A31" s="504" t="s">
        <v>1032</v>
      </c>
      <c r="B31" s="504"/>
      <c r="C31" s="150"/>
      <c r="D31" s="150"/>
      <c r="E31" s="150"/>
      <c r="F31" s="150"/>
      <c r="G31" s="150"/>
      <c r="H31" s="150"/>
      <c r="I31" s="150"/>
      <c r="J31" s="150"/>
      <c r="K31" s="150"/>
      <c r="L31" s="125"/>
    </row>
    <row r="32" spans="1:12" s="126" customFormat="1" ht="21.75" customHeight="1" thickBot="1">
      <c r="A32" s="498" t="str">
        <f>"Ending Fund Balances without Student Activity Funds - June 30, "&amp;'ASA22'!A2</f>
        <v>Ending Fund Balances without Student Activity Funds - June 30, 2023</v>
      </c>
      <c r="B32" s="498"/>
      <c r="C32" s="151">
        <f>(SUM(C29:C31))</f>
        <v>11258409</v>
      </c>
      <c r="D32" s="151">
        <f>SUM(D29:D31)</f>
        <v>1019069</v>
      </c>
      <c r="E32" s="151">
        <f t="shared" ref="E32:K32" si="7">SUM(E29:E31)</f>
        <v>225</v>
      </c>
      <c r="F32" s="151">
        <f t="shared" si="7"/>
        <v>96612</v>
      </c>
      <c r="G32" s="151">
        <f t="shared" si="7"/>
        <v>266969</v>
      </c>
      <c r="H32" s="151">
        <f t="shared" si="7"/>
        <v>394600</v>
      </c>
      <c r="I32" s="151">
        <f t="shared" si="7"/>
        <v>1249297</v>
      </c>
      <c r="J32" s="151">
        <f t="shared" si="7"/>
        <v>243271</v>
      </c>
      <c r="K32" s="151">
        <f t="shared" si="7"/>
        <v>57488</v>
      </c>
      <c r="L32" s="125"/>
    </row>
    <row r="33" spans="1:11" s="126" customFormat="1" ht="9.75" customHeight="1" thickTop="1">
      <c r="A33" s="152"/>
      <c r="B33" s="153"/>
      <c r="C33" s="154"/>
      <c r="D33" s="129"/>
      <c r="E33" s="129"/>
      <c r="F33" s="129"/>
      <c r="G33" s="129"/>
      <c r="H33" s="129"/>
      <c r="I33" s="129"/>
      <c r="J33" s="129"/>
      <c r="K33" s="129"/>
    </row>
    <row r="34" spans="1:11" s="126" customFormat="1" ht="12.75">
      <c r="A34" s="501" t="str">
        <f>"Student Activity Fund Balance - July 1, "&amp;'ASA22'!A2-1</f>
        <v>Student Activity Fund Balance - July 1, 2022</v>
      </c>
      <c r="B34" s="501"/>
      <c r="C34" s="150">
        <v>200929</v>
      </c>
      <c r="D34" s="158"/>
      <c r="E34" s="158"/>
      <c r="F34" s="158"/>
      <c r="G34" s="158"/>
      <c r="H34" s="158"/>
      <c r="I34" s="158"/>
      <c r="J34" s="158"/>
      <c r="K34" s="158"/>
    </row>
    <row r="35" spans="1:11" s="126" customFormat="1" ht="12.75">
      <c r="A35" s="496" t="s">
        <v>1024</v>
      </c>
      <c r="B35" s="496"/>
      <c r="C35" s="496"/>
      <c r="D35" s="131"/>
      <c r="E35" s="131"/>
      <c r="F35" s="131"/>
      <c r="G35" s="131"/>
      <c r="H35" s="131"/>
      <c r="I35" s="131"/>
      <c r="J35" s="131"/>
      <c r="K35" s="131"/>
    </row>
    <row r="36" spans="1:11" s="126" customFormat="1" ht="12.75">
      <c r="A36" s="155" t="s">
        <v>1029</v>
      </c>
      <c r="B36" s="156">
        <v>1799</v>
      </c>
      <c r="C36" s="150">
        <v>406814</v>
      </c>
      <c r="D36" s="134"/>
      <c r="E36" s="134"/>
      <c r="F36" s="134"/>
      <c r="G36" s="134"/>
      <c r="H36" s="134"/>
      <c r="I36" s="134"/>
      <c r="J36" s="134"/>
      <c r="K36" s="134"/>
    </row>
    <row r="37" spans="1:11" s="126" customFormat="1" ht="12.75">
      <c r="A37" s="494" t="s">
        <v>1025</v>
      </c>
      <c r="B37" s="494"/>
      <c r="C37" s="494"/>
      <c r="D37" s="136"/>
      <c r="E37" s="136"/>
      <c r="F37" s="136"/>
      <c r="G37" s="136"/>
      <c r="H37" s="136"/>
      <c r="I37" s="136"/>
      <c r="J37" s="136"/>
      <c r="K37" s="136"/>
    </row>
    <row r="38" spans="1:11" s="126" customFormat="1" ht="12.75">
      <c r="A38" s="155" t="s">
        <v>1030</v>
      </c>
      <c r="B38" s="156">
        <v>1999</v>
      </c>
      <c r="C38" s="150">
        <v>418463</v>
      </c>
      <c r="D38" s="130"/>
      <c r="E38" s="130"/>
      <c r="F38" s="130"/>
      <c r="G38" s="130"/>
      <c r="H38" s="130"/>
      <c r="I38" s="130"/>
      <c r="J38" s="130"/>
      <c r="K38" s="130"/>
    </row>
    <row r="39" spans="1:11" s="126" customFormat="1" ht="21" customHeight="1">
      <c r="A39" s="499" t="s">
        <v>1031</v>
      </c>
      <c r="B39" s="499"/>
      <c r="C39" s="151">
        <f>C36-C38</f>
        <v>-11649</v>
      </c>
      <c r="D39" s="130"/>
      <c r="E39" s="130"/>
      <c r="F39" s="130"/>
      <c r="G39" s="130"/>
      <c r="H39" s="130"/>
      <c r="I39" s="130"/>
      <c r="J39" s="130"/>
      <c r="K39" s="130"/>
    </row>
    <row r="40" spans="1:11" s="126" customFormat="1" ht="13.5" thickBot="1">
      <c r="A40" s="500" t="str">
        <f>"Student Activity Fund Balance - June 30, "&amp;'ASA22'!A2</f>
        <v>Student Activity Fund Balance - June 30, 2023</v>
      </c>
      <c r="B40" s="500"/>
      <c r="C40" s="157">
        <f>C34+C39</f>
        <v>189280</v>
      </c>
      <c r="D40" s="137"/>
      <c r="E40" s="137"/>
      <c r="F40" s="137"/>
      <c r="G40" s="137"/>
      <c r="H40" s="137"/>
      <c r="I40" s="137"/>
      <c r="J40" s="137"/>
      <c r="K40" s="137"/>
    </row>
    <row r="41" spans="1:11" s="126" customFormat="1" ht="9.75" customHeight="1" thickTop="1">
      <c r="A41" s="152"/>
      <c r="B41" s="153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s="126" customFormat="1" ht="12.75">
      <c r="A42" s="496" t="s">
        <v>1026</v>
      </c>
      <c r="B42" s="496"/>
      <c r="C42" s="496"/>
      <c r="D42" s="159"/>
      <c r="E42" s="159"/>
      <c r="F42" s="159"/>
      <c r="G42" s="159"/>
      <c r="H42" s="159"/>
      <c r="I42" s="159"/>
      <c r="J42" s="159"/>
      <c r="K42" s="159"/>
    </row>
    <row r="43" spans="1:11" s="126" customFormat="1" ht="12.75">
      <c r="A43" s="132" t="s">
        <v>19</v>
      </c>
      <c r="B43" s="156">
        <v>1000</v>
      </c>
      <c r="C43" s="151">
        <f>C9+C36</f>
        <v>8760012</v>
      </c>
      <c r="D43" s="151">
        <f>D9</f>
        <v>694299</v>
      </c>
      <c r="E43" s="151">
        <f t="shared" ref="E43:K43" si="8">E9</f>
        <v>105902</v>
      </c>
      <c r="F43" s="151">
        <f t="shared" si="8"/>
        <v>182197</v>
      </c>
      <c r="G43" s="151">
        <f t="shared" si="8"/>
        <v>305666</v>
      </c>
      <c r="H43" s="151">
        <f t="shared" si="8"/>
        <v>555071</v>
      </c>
      <c r="I43" s="151">
        <f t="shared" si="8"/>
        <v>52082</v>
      </c>
      <c r="J43" s="151">
        <f t="shared" si="8"/>
        <v>929742</v>
      </c>
      <c r="K43" s="151">
        <f t="shared" si="8"/>
        <v>44893</v>
      </c>
    </row>
    <row r="44" spans="1:11" s="126" customFormat="1" ht="22.5">
      <c r="A44" s="133" t="s">
        <v>146</v>
      </c>
      <c r="B44" s="160">
        <v>2000</v>
      </c>
      <c r="C44" s="151">
        <f>C10</f>
        <v>12351</v>
      </c>
      <c r="D44" s="151">
        <f>D10</f>
        <v>0</v>
      </c>
      <c r="E44" s="159"/>
      <c r="F44" s="151">
        <f>F10</f>
        <v>0</v>
      </c>
      <c r="G44" s="151">
        <f>G10</f>
        <v>0</v>
      </c>
      <c r="H44" s="159"/>
      <c r="I44" s="159"/>
      <c r="J44" s="159"/>
      <c r="K44" s="159"/>
    </row>
    <row r="45" spans="1:11" s="126" customFormat="1" ht="12.75">
      <c r="A45" s="133" t="s">
        <v>20</v>
      </c>
      <c r="B45" s="156">
        <v>3000</v>
      </c>
      <c r="C45" s="151">
        <f>C11</f>
        <v>751029</v>
      </c>
      <c r="D45" s="151">
        <f t="shared" ref="D45:K45" si="9">D11</f>
        <v>0</v>
      </c>
      <c r="E45" s="151">
        <f t="shared" si="9"/>
        <v>0</v>
      </c>
      <c r="F45" s="151">
        <f t="shared" si="9"/>
        <v>0</v>
      </c>
      <c r="G45" s="151">
        <f t="shared" si="9"/>
        <v>61864</v>
      </c>
      <c r="H45" s="151">
        <f t="shared" si="9"/>
        <v>0</v>
      </c>
      <c r="I45" s="151">
        <f t="shared" si="9"/>
        <v>150000</v>
      </c>
      <c r="J45" s="151">
        <f t="shared" si="9"/>
        <v>0</v>
      </c>
      <c r="K45" s="151">
        <f t="shared" si="9"/>
        <v>0</v>
      </c>
    </row>
    <row r="46" spans="1:11" s="126" customFormat="1" ht="12.75">
      <c r="A46" s="135" t="s">
        <v>21</v>
      </c>
      <c r="B46" s="156">
        <v>4000</v>
      </c>
      <c r="C46" s="151">
        <f>C12</f>
        <v>1508901</v>
      </c>
      <c r="D46" s="151">
        <f t="shared" ref="D46:K46" si="10">D12</f>
        <v>0</v>
      </c>
      <c r="E46" s="151">
        <f t="shared" si="10"/>
        <v>0</v>
      </c>
      <c r="F46" s="151">
        <f t="shared" si="10"/>
        <v>0</v>
      </c>
      <c r="G46" s="151">
        <f t="shared" si="10"/>
        <v>0</v>
      </c>
      <c r="H46" s="151">
        <f t="shared" si="10"/>
        <v>0</v>
      </c>
      <c r="I46" s="151">
        <f t="shared" si="10"/>
        <v>0</v>
      </c>
      <c r="J46" s="151">
        <f t="shared" si="10"/>
        <v>0</v>
      </c>
      <c r="K46" s="151">
        <f t="shared" si="10"/>
        <v>0</v>
      </c>
    </row>
    <row r="47" spans="1:11" s="126" customFormat="1" ht="13.5" thickBot="1">
      <c r="A47" s="161" t="s">
        <v>103</v>
      </c>
      <c r="B47" s="162"/>
      <c r="C47" s="157">
        <f>SUM(C43:C46)</f>
        <v>11032293</v>
      </c>
      <c r="D47" s="157">
        <f t="shared" ref="D47:K47" si="11">SUM(D43:D46)</f>
        <v>694299</v>
      </c>
      <c r="E47" s="157">
        <f t="shared" si="11"/>
        <v>105902</v>
      </c>
      <c r="F47" s="157">
        <f t="shared" si="11"/>
        <v>182197</v>
      </c>
      <c r="G47" s="157">
        <f t="shared" si="11"/>
        <v>367530</v>
      </c>
      <c r="H47" s="157">
        <f t="shared" si="11"/>
        <v>555071</v>
      </c>
      <c r="I47" s="157">
        <f t="shared" si="11"/>
        <v>202082</v>
      </c>
      <c r="J47" s="157">
        <f t="shared" si="11"/>
        <v>929742</v>
      </c>
      <c r="K47" s="157">
        <f t="shared" si="11"/>
        <v>44893</v>
      </c>
    </row>
    <row r="48" spans="1:11" s="126" customFormat="1" ht="14.25" thickTop="1" thickBot="1">
      <c r="A48" s="163" t="s">
        <v>152</v>
      </c>
      <c r="B48" s="164">
        <v>3998</v>
      </c>
      <c r="C48" s="165">
        <f>C14</f>
        <v>1442102</v>
      </c>
      <c r="D48" s="165">
        <f t="shared" ref="D48:H48" si="12">D14</f>
        <v>0</v>
      </c>
      <c r="E48" s="165">
        <f t="shared" si="12"/>
        <v>0</v>
      </c>
      <c r="F48" s="165">
        <f t="shared" si="12"/>
        <v>0</v>
      </c>
      <c r="G48" s="165">
        <f t="shared" si="12"/>
        <v>0</v>
      </c>
      <c r="H48" s="165">
        <f t="shared" si="12"/>
        <v>0</v>
      </c>
      <c r="I48" s="166" t="s">
        <v>0</v>
      </c>
      <c r="J48" s="165">
        <f>J14</f>
        <v>0</v>
      </c>
      <c r="K48" s="165">
        <f>K14</f>
        <v>0</v>
      </c>
    </row>
    <row r="49" spans="1:11" s="126" customFormat="1" ht="14.25" thickTop="1" thickBot="1">
      <c r="A49" s="167" t="s">
        <v>104</v>
      </c>
      <c r="B49" s="164"/>
      <c r="C49" s="165">
        <f>SUM(C47:C48)</f>
        <v>12474395</v>
      </c>
      <c r="D49" s="165">
        <f>D15</f>
        <v>694299</v>
      </c>
      <c r="E49" s="165">
        <f t="shared" ref="E49:K49" si="13">E15</f>
        <v>105902</v>
      </c>
      <c r="F49" s="165">
        <f t="shared" si="13"/>
        <v>182197</v>
      </c>
      <c r="G49" s="165">
        <f t="shared" si="13"/>
        <v>367530</v>
      </c>
      <c r="H49" s="165">
        <f t="shared" si="13"/>
        <v>555071</v>
      </c>
      <c r="I49" s="165">
        <f t="shared" si="13"/>
        <v>202082</v>
      </c>
      <c r="J49" s="165">
        <f t="shared" si="13"/>
        <v>929742</v>
      </c>
      <c r="K49" s="165">
        <f t="shared" si="13"/>
        <v>44893</v>
      </c>
    </row>
    <row r="50" spans="1:11" s="126" customFormat="1" ht="13.5" thickTop="1">
      <c r="A50" s="495" t="s">
        <v>1027</v>
      </c>
      <c r="B50" s="495"/>
      <c r="C50" s="495"/>
      <c r="D50" s="172"/>
      <c r="E50" s="172"/>
      <c r="F50" s="172"/>
      <c r="G50" s="170"/>
      <c r="H50" s="172"/>
      <c r="I50" s="172"/>
      <c r="J50" s="172"/>
      <c r="K50" s="172"/>
    </row>
    <row r="51" spans="1:11" s="126" customFormat="1" ht="12.75">
      <c r="A51" s="168" t="s">
        <v>22</v>
      </c>
      <c r="B51" s="75">
        <v>1000</v>
      </c>
      <c r="C51" s="151">
        <f>C17+C38</f>
        <v>4049138</v>
      </c>
      <c r="D51" s="173"/>
      <c r="E51" s="130"/>
      <c r="F51" s="173"/>
      <c r="G51" s="151">
        <f>G17</f>
        <v>120183</v>
      </c>
      <c r="H51" s="173"/>
      <c r="I51" s="130"/>
      <c r="J51" s="173"/>
      <c r="K51" s="173"/>
    </row>
    <row r="52" spans="1:11" s="126" customFormat="1" ht="12.75">
      <c r="A52" s="169" t="s">
        <v>23</v>
      </c>
      <c r="B52" s="76">
        <v>2000</v>
      </c>
      <c r="C52" s="151">
        <f>C18</f>
        <v>1888655</v>
      </c>
      <c r="D52" s="151">
        <f>D18</f>
        <v>654585</v>
      </c>
      <c r="E52" s="130"/>
      <c r="F52" s="151">
        <f>F18</f>
        <v>513802</v>
      </c>
      <c r="G52" s="151">
        <f t="shared" ref="G52:H53" si="14">G18</f>
        <v>166722</v>
      </c>
      <c r="H52" s="151">
        <f t="shared" si="14"/>
        <v>681442</v>
      </c>
      <c r="I52" s="130"/>
      <c r="J52" s="151">
        <f>J18</f>
        <v>721241</v>
      </c>
      <c r="K52" s="151">
        <f>K18</f>
        <v>223535</v>
      </c>
    </row>
    <row r="53" spans="1:11" s="126" customFormat="1" ht="12.75">
      <c r="A53" s="133" t="s">
        <v>24</v>
      </c>
      <c r="B53" s="76">
        <v>3000</v>
      </c>
      <c r="C53" s="151">
        <f t="shared" ref="C53:D53" si="15">C19</f>
        <v>0</v>
      </c>
      <c r="D53" s="151">
        <f t="shared" si="15"/>
        <v>0</v>
      </c>
      <c r="E53" s="173"/>
      <c r="F53" s="151">
        <f>F19</f>
        <v>0</v>
      </c>
      <c r="G53" s="151">
        <f t="shared" si="14"/>
        <v>0</v>
      </c>
      <c r="H53" s="159"/>
      <c r="I53" s="130"/>
      <c r="J53" s="159"/>
      <c r="K53" s="159"/>
    </row>
    <row r="54" spans="1:11" s="126" customFormat="1" ht="12.75">
      <c r="A54" s="135" t="s">
        <v>133</v>
      </c>
      <c r="B54" s="77">
        <v>4000</v>
      </c>
      <c r="C54" s="151">
        <f t="shared" ref="C54:H54" si="16">C20</f>
        <v>836339</v>
      </c>
      <c r="D54" s="151">
        <f t="shared" si="16"/>
        <v>0</v>
      </c>
      <c r="E54" s="151">
        <f t="shared" si="16"/>
        <v>0</v>
      </c>
      <c r="F54" s="151">
        <f t="shared" si="16"/>
        <v>0</v>
      </c>
      <c r="G54" s="151">
        <f t="shared" si="16"/>
        <v>0</v>
      </c>
      <c r="H54" s="151">
        <f t="shared" si="16"/>
        <v>0</v>
      </c>
      <c r="I54" s="130"/>
      <c r="J54" s="151">
        <f t="shared" ref="J54:K58" si="17">J20</f>
        <v>0</v>
      </c>
      <c r="K54" s="151">
        <f t="shared" si="17"/>
        <v>0</v>
      </c>
    </row>
    <row r="55" spans="1:11" s="126" customFormat="1" ht="12.75">
      <c r="A55" s="135" t="s">
        <v>25</v>
      </c>
      <c r="B55" s="76">
        <v>5000</v>
      </c>
      <c r="C55" s="151">
        <f t="shared" ref="C55:G55" si="18">C21</f>
        <v>0</v>
      </c>
      <c r="D55" s="151">
        <f t="shared" si="18"/>
        <v>0</v>
      </c>
      <c r="E55" s="151">
        <f t="shared" si="18"/>
        <v>186202</v>
      </c>
      <c r="F55" s="151">
        <f t="shared" si="18"/>
        <v>0</v>
      </c>
      <c r="G55" s="151">
        <f t="shared" si="18"/>
        <v>0</v>
      </c>
      <c r="H55" s="159"/>
      <c r="I55" s="130"/>
      <c r="J55" s="151">
        <f t="shared" si="17"/>
        <v>0</v>
      </c>
      <c r="K55" s="151">
        <f t="shared" si="17"/>
        <v>0</v>
      </c>
    </row>
    <row r="56" spans="1:11" s="126" customFormat="1" ht="13.5" thickBot="1">
      <c r="A56" s="175" t="s">
        <v>105</v>
      </c>
      <c r="B56" s="176"/>
      <c r="C56" s="177">
        <f>SUM(C51:C55)</f>
        <v>6774132</v>
      </c>
      <c r="D56" s="177">
        <f>D22</f>
        <v>654585</v>
      </c>
      <c r="E56" s="177">
        <f t="shared" ref="E56:H56" si="19">E22</f>
        <v>186202</v>
      </c>
      <c r="F56" s="177">
        <f t="shared" si="19"/>
        <v>513802</v>
      </c>
      <c r="G56" s="177">
        <f t="shared" si="19"/>
        <v>286905</v>
      </c>
      <c r="H56" s="177">
        <f t="shared" si="19"/>
        <v>681442</v>
      </c>
      <c r="I56" s="130"/>
      <c r="J56" s="177">
        <f t="shared" si="17"/>
        <v>939236</v>
      </c>
      <c r="K56" s="177">
        <f t="shared" si="17"/>
        <v>223535</v>
      </c>
    </row>
    <row r="57" spans="1:11" s="126" customFormat="1" ht="13.5" thickTop="1">
      <c r="A57" s="178" t="s">
        <v>153</v>
      </c>
      <c r="B57" s="179">
        <v>4180</v>
      </c>
      <c r="C57" s="180">
        <f>C23</f>
        <v>1442102</v>
      </c>
      <c r="D57" s="180">
        <f t="shared" ref="D57:H57" si="20">D23</f>
        <v>0</v>
      </c>
      <c r="E57" s="180">
        <f t="shared" si="20"/>
        <v>0</v>
      </c>
      <c r="F57" s="180">
        <f t="shared" si="20"/>
        <v>0</v>
      </c>
      <c r="G57" s="180">
        <f t="shared" si="20"/>
        <v>0</v>
      </c>
      <c r="H57" s="180">
        <f t="shared" si="20"/>
        <v>0</v>
      </c>
      <c r="I57" s="130"/>
      <c r="J57" s="180">
        <f t="shared" si="17"/>
        <v>0</v>
      </c>
      <c r="K57" s="180">
        <f t="shared" si="17"/>
        <v>0</v>
      </c>
    </row>
    <row r="58" spans="1:11" s="126" customFormat="1" ht="13.5" thickBot="1">
      <c r="A58" s="171" t="s">
        <v>106</v>
      </c>
      <c r="B58" s="162"/>
      <c r="C58" s="157">
        <f>SUM(C56:C57)</f>
        <v>8216234</v>
      </c>
      <c r="D58" s="157">
        <f>D24</f>
        <v>654585</v>
      </c>
      <c r="E58" s="157">
        <f t="shared" ref="E58:H58" si="21">E24</f>
        <v>186202</v>
      </c>
      <c r="F58" s="157">
        <f t="shared" si="21"/>
        <v>513802</v>
      </c>
      <c r="G58" s="157">
        <f t="shared" si="21"/>
        <v>286905</v>
      </c>
      <c r="H58" s="157">
        <f t="shared" si="21"/>
        <v>681442</v>
      </c>
      <c r="I58" s="137"/>
      <c r="J58" s="157">
        <f t="shared" si="17"/>
        <v>939236</v>
      </c>
      <c r="K58" s="157">
        <f t="shared" si="17"/>
        <v>223535</v>
      </c>
    </row>
    <row r="59" spans="1:11" s="126" customFormat="1" ht="21.95" customHeight="1" thickTop="1">
      <c r="A59" s="497" t="s">
        <v>72</v>
      </c>
      <c r="B59" s="497"/>
      <c r="C59" s="180">
        <f>C47-C56</f>
        <v>4258161</v>
      </c>
      <c r="D59" s="180">
        <f>D25</f>
        <v>39714</v>
      </c>
      <c r="E59" s="180">
        <f t="shared" ref="E59:J59" si="22">E25</f>
        <v>-80300</v>
      </c>
      <c r="F59" s="180">
        <f t="shared" si="22"/>
        <v>-331605</v>
      </c>
      <c r="G59" s="180">
        <f t="shared" si="22"/>
        <v>80625</v>
      </c>
      <c r="H59" s="180">
        <f t="shared" si="22"/>
        <v>-126371</v>
      </c>
      <c r="I59" s="180">
        <f t="shared" si="22"/>
        <v>202082</v>
      </c>
      <c r="J59" s="180">
        <f t="shared" si="22"/>
        <v>-9494</v>
      </c>
      <c r="K59" s="180">
        <f>K25</f>
        <v>-178642</v>
      </c>
    </row>
    <row r="60" spans="1:11" s="126" customFormat="1" ht="13.5" thickBot="1">
      <c r="A60" s="492" t="s">
        <v>1028</v>
      </c>
      <c r="B60" s="492"/>
      <c r="C60" s="157">
        <f t="shared" ref="C60:K60" si="23">C28</f>
        <v>265</v>
      </c>
      <c r="D60" s="157">
        <f t="shared" si="23"/>
        <v>0</v>
      </c>
      <c r="E60" s="157">
        <f t="shared" si="23"/>
        <v>0</v>
      </c>
      <c r="F60" s="157">
        <f t="shared" si="23"/>
        <v>0</v>
      </c>
      <c r="G60" s="157">
        <f t="shared" si="23"/>
        <v>0</v>
      </c>
      <c r="H60" s="157">
        <f t="shared" si="23"/>
        <v>0</v>
      </c>
      <c r="I60" s="157">
        <f t="shared" si="23"/>
        <v>0</v>
      </c>
      <c r="J60" s="157">
        <f t="shared" si="23"/>
        <v>0</v>
      </c>
      <c r="K60" s="157">
        <f t="shared" si="23"/>
        <v>0</v>
      </c>
    </row>
    <row r="61" spans="1:11" s="126" customFormat="1" ht="24" customHeight="1" thickTop="1" thickBot="1">
      <c r="A61" s="493" t="str">
        <f>"Ending Fund Balances (all sources) with Student Activity Funds - June 30, "&amp;'ASA22'!A2</f>
        <v>Ending Fund Balances (all sources) with Student Activity Funds - June 30, 2023</v>
      </c>
      <c r="B61" s="493"/>
      <c r="C61" s="165">
        <f t="shared" ref="C61:K61" si="24">C32+C40</f>
        <v>11447689</v>
      </c>
      <c r="D61" s="165">
        <f t="shared" si="24"/>
        <v>1019069</v>
      </c>
      <c r="E61" s="165">
        <f t="shared" si="24"/>
        <v>225</v>
      </c>
      <c r="F61" s="165">
        <f t="shared" si="24"/>
        <v>96612</v>
      </c>
      <c r="G61" s="165">
        <f t="shared" si="24"/>
        <v>266969</v>
      </c>
      <c r="H61" s="165">
        <f t="shared" si="24"/>
        <v>394600</v>
      </c>
      <c r="I61" s="165">
        <f t="shared" si="24"/>
        <v>1249297</v>
      </c>
      <c r="J61" s="165">
        <f t="shared" si="24"/>
        <v>243271</v>
      </c>
      <c r="K61" s="165">
        <f t="shared" si="24"/>
        <v>57488</v>
      </c>
    </row>
    <row r="62" spans="1:11" ht="13.9" customHeight="1" thickTop="1">
      <c r="A62" s="20"/>
    </row>
    <row r="63" spans="1:11">
      <c r="A63" s="5" t="s">
        <v>168</v>
      </c>
    </row>
  </sheetData>
  <sheetProtection sheet="1" objects="1" scenarios="1"/>
  <mergeCells count="18">
    <mergeCell ref="A1:K1"/>
    <mergeCell ref="A2:K2"/>
    <mergeCell ref="A29:B29"/>
    <mergeCell ref="A4:K4"/>
    <mergeCell ref="A31:B31"/>
    <mergeCell ref="A16:B16"/>
    <mergeCell ref="A30:B30"/>
    <mergeCell ref="A32:B32"/>
    <mergeCell ref="A39:B39"/>
    <mergeCell ref="A40:B40"/>
    <mergeCell ref="A35:C35"/>
    <mergeCell ref="A34:B34"/>
    <mergeCell ref="A60:B60"/>
    <mergeCell ref="A61:B61"/>
    <mergeCell ref="A37:C37"/>
    <mergeCell ref="A50:C50"/>
    <mergeCell ref="A42:C42"/>
    <mergeCell ref="A59:B59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autoPageBreaks="0"/>
  </sheetPr>
  <dimension ref="A1:M58"/>
  <sheetViews>
    <sheetView showGridLines="0" workbookViewId="0">
      <selection activeCell="E21" sqref="E21"/>
    </sheetView>
  </sheetViews>
  <sheetFormatPr defaultColWidth="9.140625" defaultRowHeight="12.75"/>
  <cols>
    <col min="1" max="1" width="0.85546875" customWidth="1"/>
    <col min="2" max="2" width="13.7109375" customWidth="1"/>
    <col min="3" max="3" width="18.42578125" customWidth="1"/>
    <col min="4" max="4" width="7.42578125" customWidth="1"/>
    <col min="5" max="15" width="13.7109375" customWidth="1"/>
    <col min="16" max="16" width="2.5703125" customWidth="1"/>
  </cols>
  <sheetData>
    <row r="1" spans="1:13" ht="17.25" customHeight="1">
      <c r="A1" s="513" t="str">
        <f>"ANNUAL STATEMENT OF AFFAIRS SUMMARY FOR FISCAL YEAR ENDING JUNE 30, "&amp;'ASA22'!A2</f>
        <v>ANNUAL STATEMENT OF AFFAIRS SUMMARY FOR FISCAL YEAR ENDING JUNE 30, 2023</v>
      </c>
      <c r="B1" s="514"/>
      <c r="C1" s="515"/>
      <c r="D1" s="515"/>
      <c r="E1" s="515"/>
      <c r="F1" s="515"/>
      <c r="G1" s="515"/>
      <c r="H1" s="515"/>
      <c r="I1" s="515"/>
      <c r="J1" s="515"/>
      <c r="K1" s="515"/>
      <c r="L1" s="516"/>
      <c r="M1" s="516"/>
    </row>
    <row r="2" spans="1:13" s="102" customFormat="1">
      <c r="B2" s="291" t="s">
        <v>94</v>
      </c>
    </row>
    <row r="3" spans="1:13" ht="9.75" customHeight="1"/>
    <row r="4" spans="1:13">
      <c r="B4" s="224" t="str">
        <f>"        Copies of the detailed Annual Statement of Affairs for the Fiscal Year Ending June 30, "&amp;'ASA22'!A2</f>
        <v xml:space="preserve">        Copies of the detailed Annual Statement of Affairs for the Fiscal Year Ending June 30, 2023</v>
      </c>
      <c r="C4" s="223"/>
      <c r="D4" s="223"/>
      <c r="E4" s="223"/>
      <c r="F4" s="223"/>
      <c r="G4" s="224" t="s">
        <v>2278</v>
      </c>
      <c r="H4" s="223"/>
      <c r="I4" s="223"/>
      <c r="J4" s="223"/>
      <c r="K4" s="223"/>
      <c r="L4" s="223"/>
    </row>
    <row r="5" spans="1:13">
      <c r="B5" s="224" t="s">
        <v>2279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3" ht="17.100000000000001" customHeight="1">
      <c r="B6" s="520" t="str">
        <f>IF('Cover Page'!H10="Default","Choose District on 'ASA 1'", 'Cover Page'!D9)</f>
        <v>Pawnee CUSD 11</v>
      </c>
      <c r="C6" s="520"/>
      <c r="D6" s="22"/>
      <c r="E6" s="521" t="str">
        <f>'Cover Page'!D11</f>
        <v>810 4th St Pawnee, IL 62558 9680</v>
      </c>
      <c r="F6" s="521"/>
      <c r="G6" s="521"/>
      <c r="H6" s="22"/>
      <c r="I6" s="49" t="s">
        <v>3490</v>
      </c>
      <c r="J6" s="22"/>
      <c r="K6" s="287" t="s">
        <v>3491</v>
      </c>
      <c r="L6" s="292"/>
    </row>
    <row r="7" spans="1:13" ht="17.100000000000001" customHeight="1">
      <c r="B7" s="23" t="s">
        <v>76</v>
      </c>
      <c r="C7" s="22"/>
      <c r="D7" s="22"/>
      <c r="E7" s="522" t="s">
        <v>77</v>
      </c>
      <c r="F7" s="523"/>
      <c r="G7" s="523"/>
      <c r="H7" s="22"/>
      <c r="I7" s="24" t="s">
        <v>78</v>
      </c>
      <c r="J7" s="22"/>
      <c r="K7" s="285" t="s">
        <v>79</v>
      </c>
      <c r="L7" s="286"/>
    </row>
    <row r="8" spans="1:13" ht="12.75" customHeight="1">
      <c r="B8" s="1" t="str">
        <f>"        Also by January 15 annually the detailed Annual Statement of Affairs for the Fiscal Year Ending June 30, "&amp;'ASA22'!A2</f>
        <v xml:space="preserve">        Also by January 15 annually the detailed Annual Statement of Affairs for the Fiscal Year Ending June 30, 2023</v>
      </c>
      <c r="C8" s="1"/>
      <c r="D8" s="1"/>
      <c r="E8" s="1"/>
      <c r="F8" s="1"/>
      <c r="G8" s="1"/>
      <c r="H8" s="1" t="s">
        <v>2280</v>
      </c>
      <c r="I8" s="1"/>
      <c r="J8" s="1"/>
      <c r="K8" s="1"/>
      <c r="L8" s="1"/>
    </row>
    <row r="9" spans="1:13" ht="6" customHeight="1">
      <c r="B9" s="25"/>
      <c r="C9" s="25"/>
    </row>
    <row r="10" spans="1:13" s="2" customFormat="1" ht="11.25">
      <c r="B10" s="26" t="s">
        <v>85</v>
      </c>
      <c r="C10" s="27"/>
    </row>
    <row r="11" spans="1:13" ht="6" customHeight="1">
      <c r="B11" s="28"/>
      <c r="C11" s="28"/>
    </row>
    <row r="12" spans="1:13">
      <c r="B12" s="108" t="str">
        <f>"Statement of Operations as of June 30, "&amp;'ASA22'!A2</f>
        <v>Statement of Operations as of June 30, 2023</v>
      </c>
      <c r="C12" s="28"/>
    </row>
    <row r="13" spans="1:13" s="2" customFormat="1" ht="33.75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>
      <c r="B14" s="82" t="s">
        <v>19</v>
      </c>
      <c r="C14" s="83"/>
      <c r="D14" s="84">
        <v>1000</v>
      </c>
      <c r="E14" s="45">
        <f>('Revenues &amp; Expenditures'!C9)</f>
        <v>8353198</v>
      </c>
      <c r="F14" s="45">
        <f>('Revenues &amp; Expenditures'!D9)</f>
        <v>694299</v>
      </c>
      <c r="G14" s="45">
        <f>('Revenues &amp; Expenditures'!E9)</f>
        <v>105902</v>
      </c>
      <c r="H14" s="45">
        <f>('Revenues &amp; Expenditures'!F9)</f>
        <v>182197</v>
      </c>
      <c r="I14" s="45">
        <f>('Revenues &amp; Expenditures'!G9)</f>
        <v>305666</v>
      </c>
      <c r="J14" s="45">
        <f>('Revenues &amp; Expenditures'!H9)</f>
        <v>555071</v>
      </c>
      <c r="K14" s="45">
        <f>('Revenues &amp; Expenditures'!I9)</f>
        <v>52082</v>
      </c>
      <c r="L14" s="45">
        <f>('Revenues &amp; Expenditures'!J9)</f>
        <v>929742</v>
      </c>
      <c r="M14" s="45">
        <f>('Revenues &amp; Expenditures'!K9)</f>
        <v>44893</v>
      </c>
    </row>
    <row r="15" spans="1:13" s="2" customFormat="1" ht="21.75" customHeight="1">
      <c r="B15" s="524" t="s">
        <v>138</v>
      </c>
      <c r="C15" s="525"/>
      <c r="D15" s="84">
        <v>2000</v>
      </c>
      <c r="E15" s="45">
        <f>('Revenues &amp; Expenditures'!C10)</f>
        <v>12351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>
      <c r="B16" s="82" t="s">
        <v>20</v>
      </c>
      <c r="C16" s="83"/>
      <c r="D16" s="84">
        <v>3000</v>
      </c>
      <c r="E16" s="45">
        <f>('Revenues &amp; Expenditures'!C11)</f>
        <v>751029</v>
      </c>
      <c r="F16" s="45">
        <f>('Revenues &amp; Expenditures'!D11)</f>
        <v>0</v>
      </c>
      <c r="G16" s="45">
        <f>('Revenues &amp; Expenditures'!E11)</f>
        <v>0</v>
      </c>
      <c r="H16" s="45">
        <f>('Revenues &amp; Expenditures'!F11)</f>
        <v>0</v>
      </c>
      <c r="I16" s="45">
        <f>('Revenues &amp; Expenditures'!G11)</f>
        <v>61864</v>
      </c>
      <c r="J16" s="45">
        <f>('Revenues &amp; Expenditures'!H11)</f>
        <v>0</v>
      </c>
      <c r="K16" s="45">
        <f>('Revenues &amp; Expenditures'!I11)</f>
        <v>150000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>
      <c r="B17" s="82" t="s">
        <v>21</v>
      </c>
      <c r="C17" s="83"/>
      <c r="D17" s="84">
        <v>4000</v>
      </c>
      <c r="E17" s="45">
        <f>('Revenues &amp; Expenditures'!C12)</f>
        <v>1508901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>
      <c r="B18" s="59" t="s">
        <v>103</v>
      </c>
      <c r="C18" s="60"/>
      <c r="D18" s="61"/>
      <c r="E18" s="45">
        <f>('Revenues &amp; Expenditures'!C13)</f>
        <v>10625479</v>
      </c>
      <c r="F18" s="45">
        <f>('Revenues &amp; Expenditures'!D13)</f>
        <v>694299</v>
      </c>
      <c r="G18" s="45">
        <f>('Revenues &amp; Expenditures'!E13)</f>
        <v>105902</v>
      </c>
      <c r="H18" s="45">
        <f>('Revenues &amp; Expenditures'!F13)</f>
        <v>182197</v>
      </c>
      <c r="I18" s="45">
        <f>('Revenues &amp; Expenditures'!G13)</f>
        <v>367530</v>
      </c>
      <c r="J18" s="45">
        <f>('Revenues &amp; Expenditures'!H13)</f>
        <v>555071</v>
      </c>
      <c r="K18" s="45">
        <f>('Revenues &amp; Expenditures'!I13)</f>
        <v>202082</v>
      </c>
      <c r="L18" s="45">
        <f>('Revenues &amp; Expenditures'!J13)</f>
        <v>929742</v>
      </c>
      <c r="M18" s="45">
        <f>('Revenues &amp; Expenditures'!K13)</f>
        <v>44893</v>
      </c>
    </row>
    <row r="19" spans="2:13" s="2" customFormat="1" ht="15" customHeight="1" thickTop="1" thickBot="1">
      <c r="B19" s="517" t="s">
        <v>105</v>
      </c>
      <c r="C19" s="518"/>
      <c r="D19" s="519"/>
      <c r="E19" s="106">
        <f>'Revenues &amp; Expenditures'!C22</f>
        <v>6355669</v>
      </c>
      <c r="F19" s="106">
        <f>'Revenues &amp; Expenditures'!D22</f>
        <v>654585</v>
      </c>
      <c r="G19" s="106">
        <f>'Revenues &amp; Expenditures'!E22</f>
        <v>186202</v>
      </c>
      <c r="H19" s="106">
        <f>'Revenues &amp; Expenditures'!F22</f>
        <v>513802</v>
      </c>
      <c r="I19" s="106">
        <f>'Revenues &amp; Expenditures'!G22</f>
        <v>286905</v>
      </c>
      <c r="J19" s="106">
        <f>'Revenues &amp; Expenditures'!H22</f>
        <v>681442</v>
      </c>
      <c r="K19" s="107"/>
      <c r="L19" s="106">
        <f>'Revenues &amp; Expenditures'!J22</f>
        <v>939236</v>
      </c>
      <c r="M19" s="106">
        <f>'Revenues &amp; Expenditures'!K22</f>
        <v>223535</v>
      </c>
    </row>
    <row r="20" spans="2:13" s="2" customFormat="1" thickTop="1">
      <c r="B20" s="57" t="s">
        <v>139</v>
      </c>
      <c r="C20" s="58"/>
      <c r="D20" s="32"/>
      <c r="E20" s="46">
        <f>'Revenues &amp; Expenditures'!C28</f>
        <v>265</v>
      </c>
      <c r="F20" s="46">
        <f>'Revenues &amp; Expenditures'!D28</f>
        <v>0</v>
      </c>
      <c r="G20" s="46">
        <f>'Revenues &amp; Expenditures'!E28</f>
        <v>0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>
      <c r="B21" s="509" t="str">
        <f>'Revenues &amp; Expenditures'!A30</f>
        <v>Beginning Fund Balances without Student Activity Funds - July 1, 2022</v>
      </c>
      <c r="C21" s="510"/>
      <c r="D21" s="511"/>
      <c r="E21" s="47">
        <f>'Revenues &amp; Expenditures'!C30</f>
        <v>6988334</v>
      </c>
      <c r="F21" s="47">
        <f>'Revenues &amp; Expenditures'!D30</f>
        <v>979355</v>
      </c>
      <c r="G21" s="47">
        <f>'Revenues &amp; Expenditures'!E30</f>
        <v>80525</v>
      </c>
      <c r="H21" s="47">
        <f>'Revenues &amp; Expenditures'!F30</f>
        <v>428217</v>
      </c>
      <c r="I21" s="47">
        <f>'Revenues &amp; Expenditures'!G30</f>
        <v>186344</v>
      </c>
      <c r="J21" s="47">
        <f>'Revenues &amp; Expenditures'!H30</f>
        <v>520971</v>
      </c>
      <c r="K21" s="47">
        <f>'Revenues &amp; Expenditures'!I30</f>
        <v>1047215</v>
      </c>
      <c r="L21" s="47">
        <f>'Revenues &amp; Expenditures'!J30</f>
        <v>252765</v>
      </c>
      <c r="M21" s="47">
        <f>'Revenues &amp; Expenditures'!K30</f>
        <v>236130</v>
      </c>
    </row>
    <row r="22" spans="2:13" s="2" customFormat="1" thickTop="1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>
      <c r="B23" s="509" t="str">
        <f>'Revenues &amp; Expenditures'!A32</f>
        <v>Ending Fund Balances without Student Activity Funds - June 30, 2023</v>
      </c>
      <c r="C23" s="510"/>
      <c r="D23" s="511"/>
      <c r="E23" s="48">
        <f>SUM(E18,E20,E21,E22)-E19</f>
        <v>11258409</v>
      </c>
      <c r="F23" s="48">
        <f>'Revenues &amp; Expenditures'!D32</f>
        <v>1019069</v>
      </c>
      <c r="G23" s="48">
        <f>'Revenues &amp; Expenditures'!E32</f>
        <v>225</v>
      </c>
      <c r="H23" s="48">
        <f>'Revenues &amp; Expenditures'!F32</f>
        <v>96612</v>
      </c>
      <c r="I23" s="48">
        <f>'Revenues &amp; Expenditures'!G32</f>
        <v>266969</v>
      </c>
      <c r="J23" s="48">
        <f>'Revenues &amp; Expenditures'!H32</f>
        <v>394600</v>
      </c>
      <c r="K23" s="48">
        <f>'Revenues &amp; Expenditures'!I32</f>
        <v>1249297</v>
      </c>
      <c r="L23" s="48">
        <f>'Revenues &amp; Expenditures'!J32</f>
        <v>243271</v>
      </c>
      <c r="M23" s="48">
        <f>'Revenues &amp; Expenditures'!K32</f>
        <v>57488</v>
      </c>
    </row>
    <row r="24" spans="2:13" s="2" customFormat="1" ht="21.95" customHeight="1" thickTop="1" thickBot="1">
      <c r="B24" s="512" t="str">
        <f>'Revenues &amp; Expenditures'!A61</f>
        <v>Ending Fund Balances (all sources) with Student Activity Funds - June 30, 2023</v>
      </c>
      <c r="C24" s="510"/>
      <c r="D24" s="511">
        <v>0</v>
      </c>
      <c r="E24" s="48">
        <f>'Revenues &amp; Expenditures'!C61</f>
        <v>11447689</v>
      </c>
      <c r="F24" s="48">
        <f>'Revenues &amp; Expenditures'!D61</f>
        <v>1019069</v>
      </c>
      <c r="G24" s="48">
        <f>'Revenues &amp; Expenditures'!E61</f>
        <v>225</v>
      </c>
      <c r="H24" s="48">
        <f>'Revenues &amp; Expenditures'!F61</f>
        <v>96612</v>
      </c>
      <c r="I24" s="48">
        <f>'Revenues &amp; Expenditures'!G61</f>
        <v>266969</v>
      </c>
      <c r="J24" s="48">
        <f>'Revenues &amp; Expenditures'!H61</f>
        <v>394600</v>
      </c>
      <c r="K24" s="48">
        <f>'Revenues &amp; Expenditures'!I61</f>
        <v>1249297</v>
      </c>
      <c r="L24" s="48">
        <f>'Revenues &amp; Expenditures'!J61</f>
        <v>243271</v>
      </c>
      <c r="M24" s="48">
        <f>'Revenues &amp; Expenditures'!K61</f>
        <v>57488</v>
      </c>
    </row>
    <row r="25" spans="2:13" ht="13.5" thickTop="1"/>
    <row r="39" ht="12.2" customHeight="1"/>
    <row r="40" ht="12.2" customHeight="1"/>
    <row r="41" ht="12.2" customHeight="1"/>
    <row r="42" ht="2.25" customHeight="1"/>
    <row r="46" ht="12.2" customHeight="1"/>
    <row r="47" ht="12.2" customHeight="1"/>
    <row r="48" ht="12.2" customHeight="1"/>
    <row r="49" ht="12.2" customHeight="1"/>
    <row r="50" ht="12.2" customHeight="1"/>
    <row r="51" ht="12.2" customHeight="1"/>
    <row r="52" ht="12.2" customHeight="1"/>
    <row r="53" ht="12.2" customHeight="1"/>
    <row r="54" ht="12.2" customHeight="1"/>
    <row r="55" ht="12.2" customHeight="1"/>
    <row r="56" ht="12.2" customHeight="1"/>
    <row r="57" ht="12.2" customHeight="1"/>
    <row r="58" ht="3.75" customHeight="1"/>
  </sheetData>
  <sheetProtection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4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G72"/>
  <sheetViews>
    <sheetView showGridLines="0" workbookViewId="0">
      <pane ySplit="3" topLeftCell="A36" activePane="bottomLeft" state="frozen"/>
      <selection activeCell="A5" sqref="A5:K5"/>
      <selection pane="bottomLeft" activeCell="C66" sqref="C66"/>
    </sheetView>
  </sheetViews>
  <sheetFormatPr defaultColWidth="8.85546875" defaultRowHeight="12.75"/>
  <cols>
    <col min="1" max="1" width="3.140625" style="294" customWidth="1"/>
    <col min="2" max="2" width="36.5703125" style="294" customWidth="1"/>
    <col min="3" max="3" width="32.140625" style="294" customWidth="1"/>
    <col min="4" max="6" width="30.7109375" style="294" customWidth="1"/>
    <col min="7" max="7" width="6" style="294" customWidth="1"/>
    <col min="8" max="16384" width="8.85546875" style="294"/>
  </cols>
  <sheetData>
    <row r="1" spans="1:7">
      <c r="A1" s="529" t="s">
        <v>147</v>
      </c>
      <c r="B1" s="529"/>
      <c r="C1" s="529"/>
      <c r="D1" s="529"/>
      <c r="E1" s="529"/>
      <c r="F1" s="529"/>
      <c r="G1" s="529"/>
    </row>
    <row r="2" spans="1:7" ht="12.6" customHeight="1">
      <c r="A2" s="265"/>
      <c r="B2" s="265"/>
      <c r="C2" s="265"/>
      <c r="D2" s="265"/>
      <c r="E2"/>
      <c r="F2" s="266"/>
      <c r="G2" s="265"/>
    </row>
    <row r="3" spans="1:7" ht="12.6" customHeight="1">
      <c r="A3" s="267"/>
      <c r="B3" s="530" t="s">
        <v>1041</v>
      </c>
      <c r="C3" s="530"/>
      <c r="D3" s="267"/>
      <c r="E3" s="531"/>
      <c r="F3" s="531"/>
      <c r="G3" s="267"/>
    </row>
    <row r="4" spans="1:7">
      <c r="A4" s="293"/>
      <c r="B4" s="295"/>
      <c r="C4" s="295"/>
      <c r="D4" s="293"/>
      <c r="E4" s="296"/>
      <c r="F4" s="296"/>
      <c r="G4" s="293"/>
    </row>
    <row r="5" spans="1:7">
      <c r="A5" s="297"/>
      <c r="B5" s="317" t="str">
        <f>IF('Cover Page'!$H$10="DistrictChosen",INDEX(Table1[],MATCH('Cover Page'!$D$10,Table1[RCDT],0),1),"Choose District From Dropdown on 'ASA 1'")</f>
        <v>Pawnee CUSD 11</v>
      </c>
      <c r="C5" s="290" t="s">
        <v>3474</v>
      </c>
      <c r="D5" s="297"/>
      <c r="E5" s="297"/>
      <c r="F5" s="297"/>
    </row>
    <row r="6" spans="1:7">
      <c r="A6" s="297"/>
      <c r="B6" s="289" t="str">
        <f>'Published Summary'!$I$6</f>
        <v>217-625-2471</v>
      </c>
      <c r="C6" s="288" t="s">
        <v>3475</v>
      </c>
      <c r="D6" s="297"/>
      <c r="E6" s="297"/>
      <c r="F6" s="297"/>
    </row>
    <row r="7" spans="1:7">
      <c r="A7" s="297"/>
      <c r="B7" s="289" t="str">
        <f>'Published Summary'!$K$6</f>
        <v>8:00-4:00</v>
      </c>
      <c r="C7" s="288" t="s">
        <v>79</v>
      </c>
      <c r="D7" s="297"/>
      <c r="E7" s="297"/>
      <c r="F7" s="297"/>
    </row>
    <row r="8" spans="1:7">
      <c r="A8" s="293"/>
      <c r="B8" s="299"/>
      <c r="C8" s="293"/>
      <c r="D8" s="293"/>
      <c r="E8" s="293"/>
      <c r="F8" s="300"/>
      <c r="G8" s="293"/>
    </row>
    <row r="9" spans="1:7">
      <c r="A9" s="293"/>
      <c r="B9" s="526" t="s">
        <v>169</v>
      </c>
      <c r="C9" s="527"/>
      <c r="D9" s="527"/>
      <c r="E9" s="527"/>
      <c r="F9" s="527"/>
      <c r="G9" s="300"/>
    </row>
    <row r="10" spans="1:7" ht="13.5" thickBot="1">
      <c r="A10" s="293"/>
      <c r="B10" s="301"/>
      <c r="C10" s="301"/>
      <c r="D10" s="302"/>
      <c r="E10" s="303"/>
      <c r="F10" s="302"/>
      <c r="G10" s="293"/>
    </row>
    <row r="11" spans="1:7">
      <c r="A11" s="293"/>
      <c r="B11" s="268" t="s">
        <v>70</v>
      </c>
      <c r="C11" s="269" t="s">
        <v>7</v>
      </c>
      <c r="D11" s="270" t="s">
        <v>86</v>
      </c>
      <c r="E11" s="270" t="s">
        <v>87</v>
      </c>
      <c r="F11" s="270" t="s">
        <v>1039</v>
      </c>
      <c r="G11" s="293"/>
    </row>
    <row r="12" spans="1:7">
      <c r="A12" s="293"/>
      <c r="B12" s="432" t="s">
        <v>3517</v>
      </c>
      <c r="C12" s="431" t="s">
        <v>3493</v>
      </c>
      <c r="D12" s="429" t="s">
        <v>3508</v>
      </c>
      <c r="E12" s="429" t="s">
        <v>3539</v>
      </c>
      <c r="F12" s="429" t="s">
        <v>3553</v>
      </c>
      <c r="G12" s="293"/>
    </row>
    <row r="13" spans="1:7">
      <c r="A13" s="293"/>
      <c r="B13" s="432" t="s">
        <v>3518</v>
      </c>
      <c r="C13" s="431" t="s">
        <v>3494</v>
      </c>
      <c r="D13" s="429" t="s">
        <v>3507</v>
      </c>
      <c r="E13" s="429" t="s">
        <v>3540</v>
      </c>
      <c r="F13" s="429" t="s">
        <v>3554</v>
      </c>
      <c r="G13" s="293"/>
    </row>
    <row r="14" spans="1:7">
      <c r="A14" s="293"/>
      <c r="B14" s="432" t="s">
        <v>3519</v>
      </c>
      <c r="C14" s="431"/>
      <c r="D14" s="429" t="s">
        <v>3505</v>
      </c>
      <c r="E14" s="429" t="s">
        <v>3541</v>
      </c>
      <c r="F14" s="429"/>
      <c r="G14" s="293"/>
    </row>
    <row r="15" spans="1:7">
      <c r="A15" s="293"/>
      <c r="B15" s="432" t="s">
        <v>3520</v>
      </c>
      <c r="C15" s="109"/>
      <c r="D15" s="429" t="s">
        <v>3506</v>
      </c>
      <c r="E15" s="429" t="s">
        <v>3542</v>
      </c>
      <c r="F15" s="115"/>
      <c r="G15" s="293"/>
    </row>
    <row r="16" spans="1:7">
      <c r="A16" s="293"/>
      <c r="B16" s="432" t="s">
        <v>3521</v>
      </c>
      <c r="C16" s="109"/>
      <c r="D16" s="429" t="s">
        <v>3509</v>
      </c>
      <c r="E16" s="429" t="s">
        <v>3543</v>
      </c>
      <c r="F16" s="115"/>
      <c r="G16" s="293"/>
    </row>
    <row r="17" spans="1:7">
      <c r="A17" s="293"/>
      <c r="B17" s="432" t="s">
        <v>3522</v>
      </c>
      <c r="C17" s="109"/>
      <c r="D17" s="429" t="s">
        <v>3510</v>
      </c>
      <c r="E17" s="429" t="s">
        <v>3544</v>
      </c>
      <c r="F17" s="115"/>
      <c r="G17" s="293"/>
    </row>
    <row r="18" spans="1:7">
      <c r="A18" s="293"/>
      <c r="B18" s="432" t="s">
        <v>3523</v>
      </c>
      <c r="C18" s="109"/>
      <c r="D18" s="429" t="s">
        <v>3511</v>
      </c>
      <c r="E18" s="429" t="s">
        <v>3545</v>
      </c>
      <c r="F18" s="115"/>
      <c r="G18" s="293"/>
    </row>
    <row r="19" spans="1:7">
      <c r="A19" s="293"/>
      <c r="B19" s="432" t="s">
        <v>3524</v>
      </c>
      <c r="C19" s="109"/>
      <c r="D19" s="429" t="s">
        <v>3512</v>
      </c>
      <c r="E19" s="429" t="s">
        <v>3546</v>
      </c>
      <c r="F19" s="115"/>
      <c r="G19" s="293"/>
    </row>
    <row r="20" spans="1:7">
      <c r="A20" s="293"/>
      <c r="B20" s="432" t="s">
        <v>3525</v>
      </c>
      <c r="C20" s="109"/>
      <c r="D20" s="429" t="s">
        <v>3513</v>
      </c>
      <c r="E20" s="429" t="s">
        <v>3547</v>
      </c>
      <c r="F20" s="115"/>
      <c r="G20" s="293"/>
    </row>
    <row r="21" spans="1:7">
      <c r="A21" s="293"/>
      <c r="B21" s="432" t="s">
        <v>3526</v>
      </c>
      <c r="C21" s="109"/>
      <c r="D21" s="429" t="s">
        <v>3514</v>
      </c>
      <c r="E21" s="429" t="s">
        <v>3548</v>
      </c>
      <c r="F21" s="115"/>
      <c r="G21" s="293"/>
    </row>
    <row r="22" spans="1:7">
      <c r="A22" s="293"/>
      <c r="B22" s="432" t="s">
        <v>3527</v>
      </c>
      <c r="C22" s="109"/>
      <c r="D22" s="429" t="s">
        <v>3515</v>
      </c>
      <c r="E22" s="429" t="s">
        <v>3549</v>
      </c>
      <c r="F22" s="115"/>
      <c r="G22" s="293"/>
    </row>
    <row r="23" spans="1:7">
      <c r="A23" s="293"/>
      <c r="B23" s="432" t="s">
        <v>3528</v>
      </c>
      <c r="C23" s="109"/>
      <c r="D23" s="429" t="s">
        <v>3516</v>
      </c>
      <c r="E23" s="429" t="s">
        <v>3550</v>
      </c>
      <c r="F23" s="115"/>
      <c r="G23" s="293"/>
    </row>
    <row r="24" spans="1:7">
      <c r="A24" s="293"/>
      <c r="B24" s="432" t="s">
        <v>3529</v>
      </c>
      <c r="C24" s="109"/>
      <c r="D24" s="429" t="s">
        <v>3495</v>
      </c>
      <c r="E24" s="429" t="s">
        <v>3551</v>
      </c>
      <c r="F24" s="115"/>
      <c r="G24" s="293"/>
    </row>
    <row r="25" spans="1:7">
      <c r="A25" s="293"/>
      <c r="B25" s="432" t="s">
        <v>3530</v>
      </c>
      <c r="C25" s="109"/>
      <c r="D25" s="429" t="s">
        <v>3496</v>
      </c>
      <c r="E25" s="429" t="s">
        <v>3552</v>
      </c>
      <c r="F25" s="115"/>
      <c r="G25" s="293"/>
    </row>
    <row r="26" spans="1:7">
      <c r="A26" s="293"/>
      <c r="B26" s="432" t="s">
        <v>3531</v>
      </c>
      <c r="C26" s="109"/>
      <c r="D26" s="429" t="s">
        <v>3497</v>
      </c>
      <c r="E26" s="429"/>
      <c r="F26" s="115"/>
      <c r="G26" s="293"/>
    </row>
    <row r="27" spans="1:7">
      <c r="A27" s="293"/>
      <c r="B27" s="432" t="s">
        <v>3532</v>
      </c>
      <c r="C27" s="109"/>
      <c r="D27" s="429" t="s">
        <v>3498</v>
      </c>
      <c r="E27" s="115"/>
      <c r="F27" s="115"/>
      <c r="G27" s="293"/>
    </row>
    <row r="28" spans="1:7">
      <c r="A28" s="293"/>
      <c r="B28" s="432" t="s">
        <v>3533</v>
      </c>
      <c r="C28" s="109"/>
      <c r="D28" s="429" t="s">
        <v>3499</v>
      </c>
      <c r="E28" s="115"/>
      <c r="F28" s="115"/>
      <c r="G28" s="293"/>
    </row>
    <row r="29" spans="1:7">
      <c r="A29" s="293"/>
      <c r="B29" s="432" t="s">
        <v>3534</v>
      </c>
      <c r="C29" s="109"/>
      <c r="D29" s="429" t="s">
        <v>3500</v>
      </c>
      <c r="E29" s="115"/>
      <c r="F29" s="115"/>
      <c r="G29" s="293"/>
    </row>
    <row r="30" spans="1:7">
      <c r="A30" s="293"/>
      <c r="B30" s="432" t="s">
        <v>3535</v>
      </c>
      <c r="C30" s="109"/>
      <c r="D30" s="429" t="s">
        <v>3501</v>
      </c>
      <c r="E30" s="115"/>
      <c r="F30" s="115"/>
      <c r="G30" s="293"/>
    </row>
    <row r="31" spans="1:7">
      <c r="A31" s="293"/>
      <c r="B31" s="432" t="s">
        <v>3536</v>
      </c>
      <c r="C31" s="109"/>
      <c r="D31" s="429" t="s">
        <v>3502</v>
      </c>
      <c r="E31" s="115"/>
      <c r="F31" s="115"/>
      <c r="G31" s="293"/>
    </row>
    <row r="32" spans="1:7">
      <c r="A32" s="293"/>
      <c r="B32" s="432" t="s">
        <v>3537</v>
      </c>
      <c r="C32" s="109"/>
      <c r="D32" s="429" t="s">
        <v>3503</v>
      </c>
      <c r="E32" s="115"/>
      <c r="F32" s="115"/>
      <c r="G32" s="293"/>
    </row>
    <row r="33" spans="2:6" ht="13.5" thickBot="1">
      <c r="B33" s="433" t="s">
        <v>3538</v>
      </c>
      <c r="C33" s="110"/>
      <c r="D33" s="430" t="s">
        <v>3504</v>
      </c>
      <c r="E33" s="116"/>
      <c r="F33" s="116"/>
    </row>
    <row r="34" spans="2:6" ht="13.5" thickTop="1">
      <c r="B34" s="304"/>
      <c r="C34" s="109"/>
      <c r="D34" s="302"/>
      <c r="E34" s="302"/>
      <c r="F34" s="302"/>
    </row>
    <row r="35" spans="2:6">
      <c r="B35" s="526" t="s">
        <v>163</v>
      </c>
      <c r="C35" s="528"/>
      <c r="D35" s="528"/>
      <c r="E35" s="528"/>
      <c r="F35" s="528"/>
    </row>
    <row r="36" spans="2:6" ht="13.5" thickBot="1">
      <c r="B36" s="305"/>
      <c r="C36" s="306"/>
      <c r="D36" s="306"/>
      <c r="E36" s="306"/>
      <c r="F36" s="306"/>
    </row>
    <row r="37" spans="2:6">
      <c r="B37" s="268" t="s">
        <v>70</v>
      </c>
      <c r="C37" s="270" t="s">
        <v>7</v>
      </c>
      <c r="D37" s="270" t="s">
        <v>71</v>
      </c>
      <c r="E37" s="270" t="s">
        <v>1040</v>
      </c>
      <c r="F37" s="307"/>
    </row>
    <row r="38" spans="2:6">
      <c r="B38" s="434" t="s">
        <v>3589</v>
      </c>
      <c r="C38" s="435" t="s">
        <v>3555</v>
      </c>
      <c r="D38" s="435" t="s">
        <v>3562</v>
      </c>
      <c r="E38" s="435" t="s">
        <v>3570</v>
      </c>
      <c r="F38" s="307"/>
    </row>
    <row r="39" spans="2:6">
      <c r="B39" s="434" t="s">
        <v>3581</v>
      </c>
      <c r="C39" s="435" t="s">
        <v>3556</v>
      </c>
      <c r="D39" s="435" t="s">
        <v>3563</v>
      </c>
      <c r="E39" s="435" t="s">
        <v>3571</v>
      </c>
      <c r="F39" s="307"/>
    </row>
    <row r="40" spans="2:6">
      <c r="B40" s="434" t="s">
        <v>3580</v>
      </c>
      <c r="C40" s="435" t="s">
        <v>3557</v>
      </c>
      <c r="D40" s="435" t="s">
        <v>3564</v>
      </c>
      <c r="E40" s="435"/>
      <c r="F40" s="307"/>
    </row>
    <row r="41" spans="2:6">
      <c r="B41" s="434" t="s">
        <v>3582</v>
      </c>
      <c r="C41" s="435" t="s">
        <v>3558</v>
      </c>
      <c r="D41" s="435" t="s">
        <v>3565</v>
      </c>
      <c r="E41" s="435"/>
      <c r="F41" s="307"/>
    </row>
    <row r="42" spans="2:6">
      <c r="B42" s="434" t="s">
        <v>3583</v>
      </c>
      <c r="C42" s="435" t="s">
        <v>3559</v>
      </c>
      <c r="D42" s="435" t="s">
        <v>3566</v>
      </c>
      <c r="E42" s="117"/>
      <c r="F42" s="307"/>
    </row>
    <row r="43" spans="2:6">
      <c r="B43" s="434" t="s">
        <v>3584</v>
      </c>
      <c r="C43" s="435" t="s">
        <v>3560</v>
      </c>
      <c r="D43" s="435" t="s">
        <v>3567</v>
      </c>
      <c r="E43" s="117"/>
      <c r="F43" s="307"/>
    </row>
    <row r="44" spans="2:6">
      <c r="B44" s="434" t="s">
        <v>3585</v>
      </c>
      <c r="C44" s="435" t="s">
        <v>3561</v>
      </c>
      <c r="D44" s="435" t="s">
        <v>3568</v>
      </c>
      <c r="E44" s="117"/>
      <c r="F44" s="307"/>
    </row>
    <row r="45" spans="2:6">
      <c r="B45" s="434" t="s">
        <v>3586</v>
      </c>
      <c r="C45" s="117"/>
      <c r="D45" s="435" t="s">
        <v>3569</v>
      </c>
      <c r="E45" s="117"/>
      <c r="F45" s="307"/>
    </row>
    <row r="46" spans="2:6">
      <c r="B46" s="434" t="s">
        <v>3587</v>
      </c>
      <c r="C46" s="117"/>
      <c r="D46" s="435"/>
      <c r="E46" s="117"/>
      <c r="F46" s="307"/>
    </row>
    <row r="47" spans="2:6">
      <c r="B47" s="434" t="s">
        <v>3588</v>
      </c>
      <c r="C47" s="117"/>
      <c r="D47" s="117"/>
      <c r="E47" s="117"/>
      <c r="F47" s="307"/>
    </row>
    <row r="48" spans="2:6">
      <c r="B48" s="434" t="s">
        <v>3574</v>
      </c>
      <c r="C48" s="117"/>
      <c r="D48" s="117"/>
      <c r="E48" s="117"/>
      <c r="F48" s="307"/>
    </row>
    <row r="49" spans="2:6">
      <c r="B49" s="434" t="s">
        <v>3573</v>
      </c>
      <c r="C49" s="117"/>
      <c r="D49" s="117"/>
      <c r="E49" s="117"/>
      <c r="F49" s="307"/>
    </row>
    <row r="50" spans="2:6">
      <c r="B50" s="434" t="s">
        <v>3575</v>
      </c>
      <c r="C50" s="117"/>
      <c r="D50" s="117"/>
      <c r="E50" s="117"/>
      <c r="F50" s="307"/>
    </row>
    <row r="51" spans="2:6">
      <c r="B51" s="434" t="s">
        <v>3576</v>
      </c>
      <c r="C51" s="117"/>
      <c r="D51" s="117"/>
      <c r="E51" s="117"/>
      <c r="F51" s="307"/>
    </row>
    <row r="52" spans="2:6">
      <c r="B52" s="434" t="s">
        <v>3577</v>
      </c>
      <c r="C52" s="117"/>
      <c r="D52" s="117"/>
      <c r="E52" s="117"/>
      <c r="F52" s="307"/>
    </row>
    <row r="53" spans="2:6">
      <c r="B53" s="434" t="s">
        <v>3590</v>
      </c>
      <c r="C53" s="117"/>
      <c r="D53" s="117"/>
      <c r="E53" s="117"/>
      <c r="F53" s="307"/>
    </row>
    <row r="54" spans="2:6">
      <c r="B54" s="434" t="s">
        <v>3578</v>
      </c>
      <c r="C54" s="117"/>
      <c r="D54" s="117"/>
      <c r="E54" s="117"/>
      <c r="F54" s="307"/>
    </row>
    <row r="55" spans="2:6">
      <c r="B55" s="434" t="s">
        <v>3579</v>
      </c>
      <c r="C55" s="117"/>
      <c r="D55" s="117"/>
      <c r="E55" s="117"/>
      <c r="F55" s="307"/>
    </row>
    <row r="56" spans="2:6">
      <c r="B56" s="434" t="s">
        <v>3591</v>
      </c>
      <c r="C56" s="117"/>
      <c r="D56" s="117"/>
      <c r="E56" s="117"/>
      <c r="F56" s="307"/>
    </row>
    <row r="57" spans="2:6" ht="13.5" thickBot="1">
      <c r="B57" s="436" t="s">
        <v>3592</v>
      </c>
      <c r="C57" s="118"/>
      <c r="D57" s="118"/>
      <c r="E57" s="118"/>
      <c r="F57" s="307"/>
    </row>
    <row r="58" spans="2:6" ht="13.5" thickTop="1">
      <c r="B58" s="437" t="s">
        <v>3593</v>
      </c>
      <c r="C58" s="308"/>
      <c r="D58" s="309"/>
      <c r="E58" s="309"/>
      <c r="F58" s="302"/>
    </row>
    <row r="59" spans="2:6">
      <c r="B59" s="437" t="s">
        <v>3594</v>
      </c>
    </row>
    <row r="60" spans="2:6">
      <c r="B60" s="437" t="s">
        <v>3595</v>
      </c>
    </row>
    <row r="61" spans="2:6">
      <c r="B61" s="437" t="s">
        <v>3596</v>
      </c>
    </row>
    <row r="62" spans="2:6">
      <c r="B62" s="437" t="s">
        <v>3597</v>
      </c>
    </row>
    <row r="63" spans="2:6">
      <c r="B63" s="437" t="s">
        <v>3598</v>
      </c>
    </row>
    <row r="64" spans="2:6">
      <c r="B64" s="437" t="s">
        <v>3599</v>
      </c>
    </row>
    <row r="65" spans="2:2">
      <c r="B65" s="437" t="s">
        <v>3600</v>
      </c>
    </row>
    <row r="66" spans="2:2">
      <c r="B66" s="437" t="s">
        <v>3601</v>
      </c>
    </row>
    <row r="67" spans="2:2">
      <c r="B67" s="437" t="s">
        <v>3602</v>
      </c>
    </row>
    <row r="68" spans="2:2">
      <c r="B68" s="437" t="s">
        <v>3603</v>
      </c>
    </row>
    <row r="69" spans="2:2">
      <c r="B69" s="437" t="s">
        <v>3604</v>
      </c>
    </row>
    <row r="70" spans="2:2">
      <c r="B70" s="437" t="s">
        <v>3605</v>
      </c>
    </row>
    <row r="71" spans="2:2">
      <c r="B71" s="437" t="s">
        <v>3606</v>
      </c>
    </row>
    <row r="72" spans="2:2">
      <c r="B72" s="437" t="s">
        <v>3572</v>
      </c>
    </row>
  </sheetData>
  <sheetProtection insertRows="0" selectLockedCells="1"/>
  <mergeCells count="5">
    <mergeCell ref="B9:F9"/>
    <mergeCell ref="B35:F35"/>
    <mergeCell ref="A1:G1"/>
    <mergeCell ref="B3:C3"/>
    <mergeCell ref="E3:F3"/>
  </mergeCells>
  <phoneticPr fontId="4" type="noConversion"/>
  <conditionalFormatting sqref="B5">
    <cfRule type="cellIs" dxfId="13" priority="1" operator="notEqual">
      <formula>"Choose District From Dropdown on 'ASA 1'"</formula>
    </cfRule>
  </conditionalFormatting>
  <conditionalFormatting sqref="B6:B7">
    <cfRule type="cellIs" dxfId="12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1:G31"/>
  <sheetViews>
    <sheetView showGridLines="0" workbookViewId="0">
      <pane ySplit="2" topLeftCell="A3" activePane="bottomLeft" state="frozen"/>
      <selection activeCell="A5" sqref="A5:K5"/>
      <selection pane="bottomLeft" activeCell="E28" sqref="E28"/>
    </sheetView>
  </sheetViews>
  <sheetFormatPr defaultColWidth="9.140625" defaultRowHeight="12.75"/>
  <cols>
    <col min="1" max="1" width="3.140625" style="294" customWidth="1"/>
    <col min="2" max="2" width="38.85546875" style="294" customWidth="1"/>
    <col min="3" max="3" width="18.85546875" style="294" customWidth="1"/>
    <col min="4" max="4" width="2.5703125" style="294" customWidth="1"/>
    <col min="5" max="5" width="36.5703125" style="294" customWidth="1"/>
    <col min="6" max="6" width="18.85546875" style="294" customWidth="1"/>
    <col min="7" max="15" width="8.85546875" style="294" customWidth="1"/>
    <col min="16" max="16384" width="9.140625" style="294"/>
  </cols>
  <sheetData>
    <row r="1" spans="1:7">
      <c r="A1" s="470" t="s">
        <v>1035</v>
      </c>
      <c r="B1" s="470"/>
      <c r="C1" s="470"/>
      <c r="D1" s="470"/>
      <c r="E1" s="470"/>
      <c r="F1" s="470"/>
    </row>
    <row r="2" spans="1:7">
      <c r="A2" s="532" t="s">
        <v>3472</v>
      </c>
      <c r="B2" s="532"/>
      <c r="C2" s="532"/>
      <c r="D2" s="532"/>
      <c r="E2" s="532"/>
      <c r="F2" s="532"/>
    </row>
    <row r="3" spans="1:7">
      <c r="A3" s="297"/>
      <c r="B3" s="297"/>
      <c r="C3" s="297"/>
      <c r="D3" s="297"/>
      <c r="E3" s="297"/>
      <c r="F3" s="297"/>
    </row>
    <row r="4" spans="1:7">
      <c r="A4" s="297"/>
      <c r="B4" s="317" t="str">
        <f>IF('Cover Page'!$H$10="DistrictChosen",INDEX(Table1[],MATCH('Cover Page'!$D$10,Table1[RCDT],0),1),"Choose District From Dropdown on 'ASA 1'")</f>
        <v>Pawnee CUSD 11</v>
      </c>
      <c r="C4" s="298" t="s">
        <v>3474</v>
      </c>
      <c r="D4" s="297"/>
      <c r="E4" s="297"/>
      <c r="F4" s="297"/>
    </row>
    <row r="5" spans="1:7">
      <c r="A5" s="297"/>
      <c r="B5" s="289" t="str">
        <f>'Published Summary'!$I$6</f>
        <v>217-625-2471</v>
      </c>
      <c r="C5" s="298" t="s">
        <v>3475</v>
      </c>
      <c r="D5" s="297"/>
      <c r="E5" s="297"/>
      <c r="F5" s="297"/>
    </row>
    <row r="6" spans="1:7">
      <c r="A6" s="297"/>
      <c r="B6" s="289" t="str">
        <f>'Published Summary'!$K$6</f>
        <v>8:00-4:00</v>
      </c>
      <c r="C6" s="298" t="s">
        <v>79</v>
      </c>
      <c r="D6" s="297"/>
      <c r="E6" s="297"/>
      <c r="F6" s="297"/>
    </row>
    <row r="7" spans="1:7">
      <c r="A7" s="297"/>
      <c r="B7" s="297"/>
      <c r="C7" s="297"/>
      <c r="D7" s="297"/>
      <c r="E7" s="297"/>
      <c r="F7" s="297"/>
    </row>
    <row r="8" spans="1:7">
      <c r="B8" s="428" t="s">
        <v>1041</v>
      </c>
      <c r="C8" s="296"/>
      <c r="D8" s="310"/>
      <c r="E8" s="296"/>
      <c r="F8" s="296"/>
      <c r="G8" s="311"/>
    </row>
    <row r="9" spans="1:7">
      <c r="B9" s="271" t="s">
        <v>88</v>
      </c>
      <c r="C9" s="272" t="s">
        <v>84</v>
      </c>
      <c r="D9" s="312"/>
      <c r="E9" s="273" t="s">
        <v>88</v>
      </c>
      <c r="F9" s="274" t="s">
        <v>84</v>
      </c>
    </row>
    <row r="10" spans="1:7">
      <c r="B10" s="113" t="s">
        <v>3674</v>
      </c>
      <c r="C10" s="111">
        <v>899252.48</v>
      </c>
      <c r="D10" s="302"/>
      <c r="E10" s="113" t="s">
        <v>3696</v>
      </c>
      <c r="F10" s="111">
        <v>59546</v>
      </c>
    </row>
    <row r="11" spans="1:7">
      <c r="B11" s="113" t="s">
        <v>3675</v>
      </c>
      <c r="C11" s="111">
        <v>631595.55000000005</v>
      </c>
      <c r="D11" s="302"/>
      <c r="E11" s="113" t="s">
        <v>3697</v>
      </c>
      <c r="F11" s="111">
        <v>55756</v>
      </c>
    </row>
    <row r="12" spans="1:7">
      <c r="B12" s="113" t="s">
        <v>3676</v>
      </c>
      <c r="C12" s="111">
        <v>453233.71</v>
      </c>
      <c r="D12" s="302"/>
      <c r="E12" s="113" t="s">
        <v>3698</v>
      </c>
      <c r="F12" s="111">
        <v>53167.5</v>
      </c>
    </row>
    <row r="13" spans="1:7">
      <c r="B13" s="113" t="s">
        <v>3677</v>
      </c>
      <c r="C13" s="111">
        <v>409556</v>
      </c>
      <c r="D13" s="302"/>
      <c r="E13" s="113" t="s">
        <v>3699</v>
      </c>
      <c r="F13" s="111">
        <v>48203.25</v>
      </c>
    </row>
    <row r="14" spans="1:7">
      <c r="B14" s="113" t="s">
        <v>3678</v>
      </c>
      <c r="C14" s="111">
        <v>390533.61</v>
      </c>
      <c r="D14" s="302"/>
      <c r="E14" s="113" t="s">
        <v>3700</v>
      </c>
      <c r="F14" s="111">
        <v>44272.45</v>
      </c>
    </row>
    <row r="15" spans="1:7">
      <c r="B15" s="113" t="s">
        <v>3679</v>
      </c>
      <c r="C15" s="111">
        <v>325269.46999999997</v>
      </c>
      <c r="D15" s="302"/>
      <c r="E15" s="113" t="s">
        <v>3701</v>
      </c>
      <c r="F15" s="111">
        <v>44042.5</v>
      </c>
    </row>
    <row r="16" spans="1:7">
      <c r="B16" s="113" t="s">
        <v>3680</v>
      </c>
      <c r="C16" s="111">
        <v>229165</v>
      </c>
      <c r="D16" s="302"/>
      <c r="E16" s="113" t="s">
        <v>3702</v>
      </c>
      <c r="F16" s="111">
        <v>41965.27</v>
      </c>
    </row>
    <row r="17" spans="2:6">
      <c r="B17" s="113" t="s">
        <v>3681</v>
      </c>
      <c r="C17" s="111">
        <v>193504.05</v>
      </c>
      <c r="D17" s="302"/>
      <c r="E17" s="113" t="s">
        <v>3703</v>
      </c>
      <c r="F17" s="111">
        <v>38001.29</v>
      </c>
    </row>
    <row r="18" spans="2:6">
      <c r="B18" s="113" t="s">
        <v>3682</v>
      </c>
      <c r="C18" s="111">
        <v>186202.5</v>
      </c>
      <c r="D18" s="302"/>
      <c r="E18" s="113" t="s">
        <v>3704</v>
      </c>
      <c r="F18" s="111">
        <v>37380.5</v>
      </c>
    </row>
    <row r="19" spans="2:6">
      <c r="B19" s="113" t="s">
        <v>3683</v>
      </c>
      <c r="C19" s="111">
        <v>184376.14</v>
      </c>
      <c r="D19" s="302"/>
      <c r="E19" s="113" t="s">
        <v>3705</v>
      </c>
      <c r="F19" s="111">
        <v>34092.9</v>
      </c>
    </row>
    <row r="20" spans="2:6">
      <c r="B20" s="113" t="s">
        <v>3684</v>
      </c>
      <c r="C20" s="111">
        <v>160403.75</v>
      </c>
      <c r="D20" s="302"/>
      <c r="E20" s="113" t="s">
        <v>3706</v>
      </c>
      <c r="F20" s="111">
        <v>33001.519999999997</v>
      </c>
    </row>
    <row r="21" spans="2:6">
      <c r="B21" s="113" t="s">
        <v>3685</v>
      </c>
      <c r="C21" s="111">
        <v>145841.49</v>
      </c>
      <c r="D21" s="302"/>
      <c r="E21" s="113" t="s">
        <v>3707</v>
      </c>
      <c r="F21" s="111">
        <v>31435</v>
      </c>
    </row>
    <row r="22" spans="2:6">
      <c r="B22" s="113" t="s">
        <v>3686</v>
      </c>
      <c r="C22" s="111">
        <v>126221</v>
      </c>
      <c r="D22" s="302"/>
      <c r="E22" s="113" t="s">
        <v>3708</v>
      </c>
      <c r="F22" s="111">
        <v>31258.33</v>
      </c>
    </row>
    <row r="23" spans="2:6">
      <c r="B23" s="113" t="s">
        <v>3687</v>
      </c>
      <c r="C23" s="111">
        <v>121062</v>
      </c>
      <c r="D23" s="302"/>
      <c r="E23" s="113" t="s">
        <v>3709</v>
      </c>
      <c r="F23" s="111">
        <v>28368.720000000001</v>
      </c>
    </row>
    <row r="24" spans="2:6">
      <c r="B24" s="113" t="s">
        <v>3688</v>
      </c>
      <c r="C24" s="111">
        <v>117807.9</v>
      </c>
      <c r="D24" s="302"/>
      <c r="E24" s="113" t="s">
        <v>3710</v>
      </c>
      <c r="F24" s="111">
        <v>28267.63</v>
      </c>
    </row>
    <row r="25" spans="2:6">
      <c r="B25" s="113" t="s">
        <v>3689</v>
      </c>
      <c r="C25" s="111">
        <v>103143.89</v>
      </c>
      <c r="D25" s="302"/>
      <c r="E25" s="113" t="s">
        <v>3711</v>
      </c>
      <c r="F25" s="111">
        <v>27925.3</v>
      </c>
    </row>
    <row r="26" spans="2:6">
      <c r="B26" s="113" t="s">
        <v>3690</v>
      </c>
      <c r="C26" s="111">
        <v>84910.84</v>
      </c>
      <c r="D26" s="302"/>
      <c r="E26" s="113" t="s">
        <v>3712</v>
      </c>
      <c r="F26" s="111">
        <v>27141</v>
      </c>
    </row>
    <row r="27" spans="2:6">
      <c r="B27" s="113" t="s">
        <v>3691</v>
      </c>
      <c r="C27" s="111">
        <v>79426.179999999993</v>
      </c>
      <c r="D27" s="302"/>
      <c r="E27" s="113" t="s">
        <v>3713</v>
      </c>
      <c r="F27" s="111">
        <v>25669.37</v>
      </c>
    </row>
    <row r="28" spans="2:6">
      <c r="B28" s="113" t="s">
        <v>3692</v>
      </c>
      <c r="C28" s="111">
        <v>75910.81</v>
      </c>
      <c r="D28" s="302"/>
      <c r="E28" s="113"/>
      <c r="F28" s="111"/>
    </row>
    <row r="29" spans="2:6">
      <c r="B29" s="113" t="s">
        <v>3693</v>
      </c>
      <c r="C29" s="111">
        <v>70878.8</v>
      </c>
      <c r="D29" s="302"/>
      <c r="E29" s="113"/>
      <c r="F29" s="111"/>
    </row>
    <row r="30" spans="2:6">
      <c r="B30" s="113" t="s">
        <v>3694</v>
      </c>
      <c r="C30" s="111">
        <v>65677.94</v>
      </c>
      <c r="D30" s="302"/>
      <c r="E30" s="113"/>
      <c r="F30" s="111"/>
    </row>
    <row r="31" spans="2:6">
      <c r="B31" s="114" t="s">
        <v>3695</v>
      </c>
      <c r="C31" s="112">
        <v>60177</v>
      </c>
      <c r="D31" s="302"/>
      <c r="E31" s="114"/>
      <c r="F31" s="112"/>
    </row>
  </sheetData>
  <sheetProtection insertRows="0"/>
  <mergeCells count="2">
    <mergeCell ref="A1:F1"/>
    <mergeCell ref="A2:F2"/>
  </mergeCells>
  <phoneticPr fontId="4" type="noConversion"/>
  <conditionalFormatting sqref="B4">
    <cfRule type="cellIs" dxfId="11" priority="1" operator="notEqual">
      <formula>"Choose District From Dropdown on 'ASA 1'"</formula>
    </cfRule>
  </conditionalFormatting>
  <conditionalFormatting sqref="B5:B6">
    <cfRule type="cellIs" dxfId="10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F38"/>
  <sheetViews>
    <sheetView showGridLines="0" workbookViewId="0">
      <pane ySplit="2" topLeftCell="A3" activePane="bottomLeft" state="frozen"/>
      <selection activeCell="A5" sqref="A5:K5"/>
      <selection pane="bottomLeft" activeCell="E25" sqref="E25"/>
    </sheetView>
  </sheetViews>
  <sheetFormatPr defaultColWidth="9.140625" defaultRowHeight="12.75"/>
  <cols>
    <col min="1" max="1" width="3.140625" style="294" customWidth="1"/>
    <col min="2" max="2" width="36.5703125" style="294" customWidth="1"/>
    <col min="3" max="3" width="18.85546875" style="294" customWidth="1"/>
    <col min="4" max="4" width="2.5703125" style="294" customWidth="1"/>
    <col min="5" max="5" width="36.5703125" style="294" customWidth="1"/>
    <col min="6" max="6" width="18.85546875" style="294" customWidth="1"/>
    <col min="7" max="16384" width="9.140625" style="294"/>
  </cols>
  <sheetData>
    <row r="1" spans="1:6">
      <c r="A1" s="470" t="s">
        <v>1036</v>
      </c>
      <c r="B1" s="533"/>
      <c r="C1" s="533"/>
      <c r="D1" s="533"/>
      <c r="E1" s="533"/>
      <c r="F1" s="533"/>
    </row>
    <row r="2" spans="1:6">
      <c r="A2"/>
      <c r="B2" s="532" t="s">
        <v>3472</v>
      </c>
      <c r="C2" s="532"/>
      <c r="D2" s="532"/>
      <c r="E2" s="532"/>
      <c r="F2" s="532"/>
    </row>
    <row r="3" spans="1:6">
      <c r="B3" s="297"/>
      <c r="C3" s="297"/>
      <c r="D3" s="297"/>
      <c r="E3" s="297"/>
      <c r="F3" s="297"/>
    </row>
    <row r="4" spans="1:6">
      <c r="A4" s="297"/>
      <c r="B4" s="317" t="str">
        <f>IF('Cover Page'!$H$10="DistrictChosen",INDEX(Table1[],MATCH('Cover Page'!$D$10,Table1[RCDT],0),1),"Choose District From Dropdown on 'ASA 1'")</f>
        <v>Pawnee CUSD 11</v>
      </c>
      <c r="C4" s="288" t="s">
        <v>3474</v>
      </c>
      <c r="D4" s="297"/>
      <c r="E4" s="297"/>
      <c r="F4" s="297"/>
    </row>
    <row r="5" spans="1:6">
      <c r="B5" s="313"/>
    </row>
    <row r="6" spans="1:6">
      <c r="B6" s="271" t="s">
        <v>88</v>
      </c>
      <c r="C6" s="272" t="s">
        <v>84</v>
      </c>
      <c r="D6" s="312"/>
      <c r="E6" s="273" t="s">
        <v>88</v>
      </c>
      <c r="F6" s="274" t="s">
        <v>84</v>
      </c>
    </row>
    <row r="7" spans="1:6" s="314" customFormat="1" ht="11.25">
      <c r="B7" s="113" t="s">
        <v>3607</v>
      </c>
      <c r="C7" s="111">
        <v>1182</v>
      </c>
      <c r="E7" s="113" t="s">
        <v>3626</v>
      </c>
      <c r="F7" s="111">
        <v>2240</v>
      </c>
    </row>
    <row r="8" spans="1:6" s="314" customFormat="1" ht="11.25">
      <c r="B8" s="113" t="s">
        <v>3608</v>
      </c>
      <c r="C8" s="111">
        <v>2176.36</v>
      </c>
      <c r="E8" s="113" t="s">
        <v>3627</v>
      </c>
      <c r="F8" s="111">
        <v>2349.4</v>
      </c>
    </row>
    <row r="9" spans="1:6" s="314" customFormat="1" ht="11.25">
      <c r="B9" s="113" t="s">
        <v>3609</v>
      </c>
      <c r="C9" s="111">
        <v>2110.75</v>
      </c>
      <c r="E9" s="113" t="s">
        <v>3628</v>
      </c>
      <c r="F9" s="111">
        <v>2379.7399999999998</v>
      </c>
    </row>
    <row r="10" spans="1:6" s="314" customFormat="1" ht="11.25">
      <c r="B10" s="113" t="s">
        <v>3610</v>
      </c>
      <c r="C10" s="111">
        <v>1536</v>
      </c>
      <c r="E10" s="113" t="s">
        <v>3629</v>
      </c>
      <c r="F10" s="111">
        <v>1599</v>
      </c>
    </row>
    <row r="11" spans="1:6" s="314" customFormat="1" ht="11.25">
      <c r="B11" s="113" t="s">
        <v>3611</v>
      </c>
      <c r="C11" s="111">
        <v>1680</v>
      </c>
      <c r="E11" s="113" t="s">
        <v>3630</v>
      </c>
      <c r="F11" s="111">
        <v>1290.47</v>
      </c>
    </row>
    <row r="12" spans="1:6" s="314" customFormat="1" ht="11.25">
      <c r="B12" s="113" t="s">
        <v>3612</v>
      </c>
      <c r="C12" s="111">
        <v>1843</v>
      </c>
      <c r="E12" s="113" t="s">
        <v>3631</v>
      </c>
      <c r="F12" s="111">
        <v>2416.16</v>
      </c>
    </row>
    <row r="13" spans="1:6" s="314" customFormat="1" ht="11.25">
      <c r="B13" s="113" t="s">
        <v>3613</v>
      </c>
      <c r="C13" s="111">
        <v>1828.5</v>
      </c>
      <c r="E13" s="113" t="s">
        <v>3632</v>
      </c>
      <c r="F13" s="111">
        <v>1497.54</v>
      </c>
    </row>
    <row r="14" spans="1:6" s="314" customFormat="1" ht="11.25">
      <c r="B14" s="113" t="s">
        <v>3614</v>
      </c>
      <c r="C14" s="111">
        <v>1700</v>
      </c>
      <c r="E14" s="113" t="s">
        <v>3633</v>
      </c>
      <c r="F14" s="111">
        <v>1591.32</v>
      </c>
    </row>
    <row r="15" spans="1:6" s="314" customFormat="1" ht="11.25">
      <c r="B15" s="113" t="s">
        <v>3615</v>
      </c>
      <c r="C15" s="111">
        <v>2225.6999999999998</v>
      </c>
      <c r="E15" s="113" t="s">
        <v>3634</v>
      </c>
      <c r="F15" s="111">
        <v>1000</v>
      </c>
    </row>
    <row r="16" spans="1:6" s="314" customFormat="1" ht="11.25">
      <c r="B16" s="113" t="s">
        <v>3616</v>
      </c>
      <c r="C16" s="111">
        <v>1649.93</v>
      </c>
      <c r="E16" s="113" t="s">
        <v>3635</v>
      </c>
      <c r="F16" s="111">
        <v>2326.5</v>
      </c>
    </row>
    <row r="17" spans="2:6" s="314" customFormat="1" ht="11.25">
      <c r="B17" s="113" t="s">
        <v>3617</v>
      </c>
      <c r="C17" s="111">
        <v>1600</v>
      </c>
      <c r="E17" s="113" t="s">
        <v>3636</v>
      </c>
      <c r="F17" s="111">
        <v>1250</v>
      </c>
    </row>
    <row r="18" spans="2:6" s="314" customFormat="1" ht="11.25">
      <c r="B18" s="113" t="s">
        <v>3618</v>
      </c>
      <c r="C18" s="111">
        <v>2102</v>
      </c>
      <c r="E18" s="113" t="s">
        <v>3637</v>
      </c>
      <c r="F18" s="111">
        <v>1819</v>
      </c>
    </row>
    <row r="19" spans="2:6" s="314" customFormat="1" ht="11.25">
      <c r="B19" s="113" t="s">
        <v>3619</v>
      </c>
      <c r="C19" s="111">
        <v>2440</v>
      </c>
      <c r="E19" s="113" t="s">
        <v>3638</v>
      </c>
      <c r="F19" s="111">
        <v>1023</v>
      </c>
    </row>
    <row r="20" spans="2:6" s="314" customFormat="1" ht="11.25">
      <c r="B20" s="113" t="s">
        <v>3620</v>
      </c>
      <c r="C20" s="111">
        <v>1820</v>
      </c>
      <c r="E20" s="113" t="s">
        <v>3639</v>
      </c>
      <c r="F20" s="111">
        <v>1754.58</v>
      </c>
    </row>
    <row r="21" spans="2:6" s="314" customFormat="1" ht="11.25">
      <c r="B21" s="113" t="s">
        <v>3544</v>
      </c>
      <c r="C21" s="111">
        <v>1800</v>
      </c>
      <c r="E21" s="113" t="s">
        <v>3640</v>
      </c>
      <c r="F21" s="111">
        <v>2000</v>
      </c>
    </row>
    <row r="22" spans="2:6" s="314" customFormat="1" ht="11.25">
      <c r="B22" s="113" t="s">
        <v>3498</v>
      </c>
      <c r="C22" s="111">
        <v>2073.25</v>
      </c>
      <c r="E22" s="113" t="s">
        <v>3641</v>
      </c>
      <c r="F22" s="111">
        <v>1518</v>
      </c>
    </row>
    <row r="23" spans="2:6" s="314" customFormat="1" ht="11.25">
      <c r="B23" s="113" t="s">
        <v>3621</v>
      </c>
      <c r="C23" s="111">
        <v>1140.76</v>
      </c>
      <c r="E23" s="113" t="s">
        <v>3642</v>
      </c>
      <c r="F23" s="111">
        <v>1200</v>
      </c>
    </row>
    <row r="24" spans="2:6" s="314" customFormat="1" ht="11.25">
      <c r="B24" s="113" t="s">
        <v>3622</v>
      </c>
      <c r="C24" s="111">
        <v>1200</v>
      </c>
      <c r="E24" s="113" t="s">
        <v>3643</v>
      </c>
      <c r="F24" s="111">
        <v>1135.25</v>
      </c>
    </row>
    <row r="25" spans="2:6" s="314" customFormat="1" ht="11.25">
      <c r="B25" s="113" t="s">
        <v>3623</v>
      </c>
      <c r="C25" s="111">
        <v>1774.77</v>
      </c>
      <c r="E25" s="113"/>
      <c r="F25" s="111"/>
    </row>
    <row r="26" spans="2:6" s="314" customFormat="1" ht="11.25">
      <c r="B26" s="113" t="s">
        <v>3624</v>
      </c>
      <c r="C26" s="111">
        <v>1165</v>
      </c>
      <c r="E26" s="113"/>
      <c r="F26" s="111"/>
    </row>
    <row r="27" spans="2:6" s="314" customFormat="1" ht="11.25">
      <c r="B27" s="114" t="s">
        <v>3625</v>
      </c>
      <c r="C27" s="112">
        <v>1869.75</v>
      </c>
      <c r="E27" s="114"/>
      <c r="F27" s="112"/>
    </row>
    <row r="38" spans="2:2">
      <c r="B38" s="315"/>
    </row>
  </sheetData>
  <sheetProtection formatCells="0" insertRows="0"/>
  <mergeCells count="2">
    <mergeCell ref="A1:F1"/>
    <mergeCell ref="B2:F2"/>
  </mergeCells>
  <phoneticPr fontId="4" type="noConversion"/>
  <conditionalFormatting sqref="B4">
    <cfRule type="cellIs" dxfId="9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F38"/>
  <sheetViews>
    <sheetView showGridLines="0" workbookViewId="0">
      <pane ySplit="2" topLeftCell="A3" activePane="bottomLeft" state="frozen"/>
      <selection activeCell="A5" sqref="A5:K5"/>
      <selection pane="bottomLeft" activeCell="E17" sqref="E17"/>
    </sheetView>
  </sheetViews>
  <sheetFormatPr defaultColWidth="9.140625" defaultRowHeight="12.75"/>
  <cols>
    <col min="1" max="1" width="3.140625" style="294" customWidth="1"/>
    <col min="2" max="2" width="36.5703125" style="294" customWidth="1"/>
    <col min="3" max="3" width="18.85546875" style="294" customWidth="1"/>
    <col min="4" max="4" width="2.5703125" style="294" customWidth="1"/>
    <col min="5" max="5" width="36.5703125" style="294" customWidth="1"/>
    <col min="6" max="6" width="18.85546875" style="294" customWidth="1"/>
    <col min="7" max="7" width="4.7109375" style="294" customWidth="1"/>
    <col min="8" max="16384" width="9.140625" style="294"/>
  </cols>
  <sheetData>
    <row r="1" spans="1:6">
      <c r="A1" s="513" t="s">
        <v>1037</v>
      </c>
      <c r="B1" s="514"/>
      <c r="C1" s="514"/>
      <c r="D1" s="514"/>
      <c r="E1" s="514"/>
      <c r="F1" s="514"/>
    </row>
    <row r="2" spans="1:6">
      <c r="A2"/>
      <c r="B2" s="532" t="s">
        <v>3472</v>
      </c>
      <c r="C2" s="532"/>
      <c r="D2" s="532"/>
      <c r="E2" s="532"/>
      <c r="F2" s="532"/>
    </row>
    <row r="3" spans="1:6" ht="14.25" customHeight="1">
      <c r="B3" s="297"/>
      <c r="C3" s="297"/>
      <c r="D3" s="297"/>
      <c r="E3" s="297"/>
      <c r="F3" s="297"/>
    </row>
    <row r="4" spans="1:6">
      <c r="A4" s="297"/>
      <c r="B4" s="317" t="str">
        <f>IF('Cover Page'!$H$10="DistrictChosen",INDEX(Table1[],MATCH('Cover Page'!$D$10,Table1[RCDT],0),1),"Choose District From Dropdown on 'ASA 1'")</f>
        <v>Pawnee CUSD 11</v>
      </c>
      <c r="C4" s="288" t="s">
        <v>3474</v>
      </c>
      <c r="D4" s="297"/>
      <c r="E4" s="297"/>
      <c r="F4" s="297"/>
    </row>
    <row r="5" spans="1:6">
      <c r="B5" s="297"/>
      <c r="C5" s="297"/>
      <c r="D5" s="297"/>
      <c r="E5" s="297"/>
      <c r="F5" s="297"/>
    </row>
    <row r="6" spans="1:6">
      <c r="B6" s="271" t="s">
        <v>88</v>
      </c>
      <c r="C6" s="272" t="s">
        <v>84</v>
      </c>
      <c r="D6" s="312"/>
      <c r="E6" s="273" t="s">
        <v>88</v>
      </c>
      <c r="F6" s="274" t="s">
        <v>84</v>
      </c>
    </row>
    <row r="7" spans="1:6" s="314" customFormat="1" ht="11.25">
      <c r="B7" s="113" t="s">
        <v>3644</v>
      </c>
      <c r="C7" s="111">
        <v>524.88</v>
      </c>
      <c r="D7" s="316"/>
      <c r="E7" s="113" t="s">
        <v>3664</v>
      </c>
      <c r="F7" s="111">
        <v>535.69000000000005</v>
      </c>
    </row>
    <row r="8" spans="1:6" s="314" customFormat="1" ht="11.25">
      <c r="B8" s="113" t="s">
        <v>3645</v>
      </c>
      <c r="C8" s="111">
        <v>560</v>
      </c>
      <c r="D8" s="316"/>
      <c r="E8" s="113" t="s">
        <v>3665</v>
      </c>
      <c r="F8" s="111">
        <v>731.48</v>
      </c>
    </row>
    <row r="9" spans="1:6" s="314" customFormat="1" ht="11.25">
      <c r="B9" s="113" t="s">
        <v>3646</v>
      </c>
      <c r="C9" s="111">
        <v>543.6</v>
      </c>
      <c r="D9" s="316"/>
      <c r="E9" s="113" t="s">
        <v>3666</v>
      </c>
      <c r="F9" s="111">
        <v>680.62</v>
      </c>
    </row>
    <row r="10" spans="1:6" s="314" customFormat="1" ht="11.25">
      <c r="B10" s="113" t="s">
        <v>3647</v>
      </c>
      <c r="C10" s="111">
        <v>865</v>
      </c>
      <c r="D10" s="316"/>
      <c r="E10" s="113" t="s">
        <v>3667</v>
      </c>
      <c r="F10" s="111">
        <v>707.4</v>
      </c>
    </row>
    <row r="11" spans="1:6" s="314" customFormat="1" ht="11.25">
      <c r="B11" s="113" t="s">
        <v>3570</v>
      </c>
      <c r="C11" s="111">
        <v>570.96</v>
      </c>
      <c r="D11" s="316"/>
      <c r="E11" s="113" t="s">
        <v>3668</v>
      </c>
      <c r="F11" s="111">
        <v>824.35</v>
      </c>
    </row>
    <row r="12" spans="1:6" s="314" customFormat="1" ht="11.25">
      <c r="B12" s="113" t="s">
        <v>3648</v>
      </c>
      <c r="C12" s="111">
        <v>672</v>
      </c>
      <c r="D12" s="316"/>
      <c r="E12" s="113" t="s">
        <v>3669</v>
      </c>
      <c r="F12" s="111">
        <v>648.54999999999995</v>
      </c>
    </row>
    <row r="13" spans="1:6" s="314" customFormat="1" ht="11.25">
      <c r="B13" s="113" t="s">
        <v>3649</v>
      </c>
      <c r="C13" s="111">
        <v>575</v>
      </c>
      <c r="D13" s="316"/>
      <c r="E13" s="113" t="s">
        <v>3670</v>
      </c>
      <c r="F13" s="111">
        <v>500</v>
      </c>
    </row>
    <row r="14" spans="1:6" s="314" customFormat="1" ht="11.25">
      <c r="B14" s="113" t="s">
        <v>3650</v>
      </c>
      <c r="C14" s="111">
        <v>802.23</v>
      </c>
      <c r="D14" s="316"/>
      <c r="E14" s="113" t="s">
        <v>3671</v>
      </c>
      <c r="F14" s="111">
        <v>510</v>
      </c>
    </row>
    <row r="15" spans="1:6" s="314" customFormat="1" ht="11.25">
      <c r="B15" s="113" t="s">
        <v>3651</v>
      </c>
      <c r="C15" s="111">
        <v>645.47</v>
      </c>
      <c r="D15" s="316"/>
      <c r="E15" s="113" t="s">
        <v>3672</v>
      </c>
      <c r="F15" s="111">
        <v>779.88</v>
      </c>
    </row>
    <row r="16" spans="1:6" s="314" customFormat="1" ht="11.25">
      <c r="B16" s="113" t="s">
        <v>3652</v>
      </c>
      <c r="C16" s="111">
        <v>735.88</v>
      </c>
      <c r="D16" s="316"/>
      <c r="E16" s="113" t="s">
        <v>3673</v>
      </c>
      <c r="F16" s="111">
        <v>799.78</v>
      </c>
    </row>
    <row r="17" spans="2:6" s="314" customFormat="1" ht="11.25">
      <c r="B17" s="113" t="s">
        <v>3653</v>
      </c>
      <c r="C17" s="111">
        <v>595</v>
      </c>
      <c r="D17" s="316"/>
      <c r="E17" s="113"/>
      <c r="F17" s="111"/>
    </row>
    <row r="18" spans="2:6" s="314" customFormat="1" ht="11.25">
      <c r="B18" s="113" t="s">
        <v>3654</v>
      </c>
      <c r="C18" s="111">
        <v>975</v>
      </c>
      <c r="D18" s="316"/>
      <c r="E18" s="113"/>
      <c r="F18" s="111"/>
    </row>
    <row r="19" spans="2:6" s="314" customFormat="1" ht="11.25">
      <c r="B19" s="113" t="s">
        <v>3655</v>
      </c>
      <c r="C19" s="111">
        <v>550</v>
      </c>
      <c r="D19" s="316"/>
      <c r="E19" s="113"/>
      <c r="F19" s="111"/>
    </row>
    <row r="20" spans="2:6" s="314" customFormat="1" ht="11.25">
      <c r="B20" s="113" t="s">
        <v>3656</v>
      </c>
      <c r="C20" s="111">
        <v>622</v>
      </c>
      <c r="D20" s="316"/>
      <c r="E20" s="113"/>
      <c r="F20" s="111"/>
    </row>
    <row r="21" spans="2:6" s="314" customFormat="1" ht="11.25">
      <c r="B21" s="113" t="s">
        <v>3657</v>
      </c>
      <c r="C21" s="111">
        <v>648.49</v>
      </c>
      <c r="D21" s="316"/>
      <c r="E21" s="113"/>
      <c r="F21" s="111"/>
    </row>
    <row r="22" spans="2:6" s="314" customFormat="1" ht="11.25">
      <c r="B22" s="113" t="s">
        <v>3658</v>
      </c>
      <c r="C22" s="111">
        <v>975</v>
      </c>
      <c r="D22" s="316"/>
      <c r="E22" s="113"/>
      <c r="F22" s="111"/>
    </row>
    <row r="23" spans="2:6" s="314" customFormat="1" ht="11.25">
      <c r="B23" s="113" t="s">
        <v>3659</v>
      </c>
      <c r="C23" s="111">
        <v>549.9</v>
      </c>
      <c r="D23" s="316"/>
      <c r="E23" s="113"/>
      <c r="F23" s="111"/>
    </row>
    <row r="24" spans="2:6" s="314" customFormat="1" ht="11.25">
      <c r="B24" s="113" t="s">
        <v>3660</v>
      </c>
      <c r="C24" s="111">
        <v>792</v>
      </c>
      <c r="D24" s="316"/>
      <c r="E24" s="113"/>
      <c r="F24" s="111"/>
    </row>
    <row r="25" spans="2:6" s="314" customFormat="1" ht="11.25">
      <c r="B25" s="113" t="s">
        <v>3661</v>
      </c>
      <c r="C25" s="111">
        <v>561.07000000000005</v>
      </c>
      <c r="D25" s="316"/>
      <c r="E25" s="113"/>
      <c r="F25" s="111"/>
    </row>
    <row r="26" spans="2:6" s="314" customFormat="1" ht="11.25">
      <c r="B26" s="113" t="s">
        <v>3662</v>
      </c>
      <c r="C26" s="111">
        <v>962.48</v>
      </c>
      <c r="D26" s="316"/>
      <c r="E26" s="113"/>
      <c r="F26" s="111"/>
    </row>
    <row r="27" spans="2:6" s="314" customFormat="1" ht="11.25">
      <c r="B27" s="114" t="s">
        <v>3663</v>
      </c>
      <c r="C27" s="112">
        <v>523.45000000000005</v>
      </c>
      <c r="D27" s="316"/>
      <c r="E27" s="114"/>
      <c r="F27" s="112"/>
    </row>
    <row r="38" spans="2:2">
      <c r="B38" s="315"/>
    </row>
  </sheetData>
  <sheetProtection formatCells="0" insertRows="0" selectLockedCells="1"/>
  <mergeCells count="2">
    <mergeCell ref="A1:F1"/>
    <mergeCell ref="B2:F2"/>
  </mergeCells>
  <phoneticPr fontId="4" type="noConversion"/>
  <conditionalFormatting sqref="B4">
    <cfRule type="cellIs" dxfId="8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/>
  </sheetPr>
  <dimension ref="A1:F30"/>
  <sheetViews>
    <sheetView showGridLines="0" topLeftCell="A16" workbookViewId="0">
      <selection activeCell="G44" sqref="G44"/>
    </sheetView>
  </sheetViews>
  <sheetFormatPr defaultColWidth="9.140625" defaultRowHeight="12.75"/>
  <cols>
    <col min="1" max="1" width="31.7109375" style="276" customWidth="1"/>
    <col min="2" max="2" width="44.7109375" style="276" customWidth="1"/>
    <col min="3" max="3" width="22.7109375" style="276" customWidth="1"/>
    <col min="4" max="4" width="22" style="85" customWidth="1"/>
    <col min="5" max="5" width="4.140625" style="85" customWidth="1"/>
    <col min="6" max="6" width="7.7109375" style="85" customWidth="1"/>
    <col min="7" max="16384" width="9.140625" style="85"/>
  </cols>
  <sheetData>
    <row r="1" spans="1:6" ht="15.75">
      <c r="A1" s="548" t="str">
        <f>"REPORT ON CONTRACTS EXCEEDING $25,000 AWARDED DURING FY"&amp;'ASA22'!A2</f>
        <v>REPORT ON CONTRACTS EXCEEDING $25,000 AWARDED DURING FY2023</v>
      </c>
      <c r="B1" s="548"/>
      <c r="C1" s="548"/>
      <c r="D1" s="549"/>
      <c r="E1" s="275"/>
      <c r="F1" s="275"/>
    </row>
    <row r="2" spans="1:6" ht="4.5" customHeight="1"/>
    <row r="3" spans="1:6" ht="7.5" customHeight="1"/>
    <row r="4" spans="1:6" ht="39" customHeight="1">
      <c r="A4" s="550" t="s">
        <v>149</v>
      </c>
      <c r="B4" s="550"/>
      <c r="C4" s="550"/>
      <c r="D4" s="552"/>
      <c r="E4" s="276"/>
      <c r="F4" s="276"/>
    </row>
    <row r="5" spans="1:6" ht="9.75" customHeight="1">
      <c r="A5" s="555"/>
      <c r="B5" s="555"/>
      <c r="C5" s="555"/>
      <c r="D5" s="556"/>
    </row>
    <row r="6" spans="1:6" ht="25.5" customHeight="1">
      <c r="A6" s="559" t="s">
        <v>165</v>
      </c>
      <c r="B6" s="559"/>
      <c r="C6" s="559"/>
      <c r="D6" s="559"/>
    </row>
    <row r="7" spans="1:6" ht="87" customHeight="1">
      <c r="A7" s="277"/>
      <c r="B7" s="277"/>
      <c r="C7" s="277"/>
      <c r="D7" s="278"/>
    </row>
    <row r="8" spans="1:6" ht="17.25">
      <c r="A8" s="557" t="s">
        <v>173</v>
      </c>
      <c r="B8" s="557"/>
      <c r="C8" s="557"/>
      <c r="D8" s="557"/>
    </row>
    <row r="9" spans="1:6" ht="14.25">
      <c r="A9" s="558" t="s">
        <v>3471</v>
      </c>
      <c r="B9" s="558"/>
      <c r="C9" s="558"/>
      <c r="D9" s="558"/>
      <c r="E9"/>
    </row>
    <row r="10" spans="1:6" ht="17.25">
      <c r="A10" s="279"/>
      <c r="B10" s="279"/>
      <c r="C10" s="279"/>
      <c r="D10" s="279"/>
      <c r="E10"/>
    </row>
    <row r="11" spans="1:6" ht="18.75" customHeight="1">
      <c r="A11" s="553" t="str">
        <f>"ITEM 1. – Count only contracts where the consideration exceeds $25,000 over the life of the contract and that were awarded during FY"&amp;'ASA22'!A2</f>
        <v>ITEM 1. – Count only contracts where the consideration exceeds $25,000 over the life of the contract and that were awarded during FY2023</v>
      </c>
      <c r="B11" s="553"/>
      <c r="C11" s="553"/>
      <c r="D11" s="554"/>
      <c r="E11" s="276"/>
      <c r="F11" s="276"/>
    </row>
    <row r="12" spans="1:6">
      <c r="A12" s="560" t="str">
        <f>"and record the number below in the space provided. Do not include: (1) multi-year contracts awarded prior to FY"&amp;'ASA22'!A2</f>
        <v>and record the number below in the space provided. Do not include: (1) multi-year contracts awarded prior to FY2023</v>
      </c>
      <c r="B12" s="560"/>
      <c r="C12" s="560"/>
      <c r="D12" s="280" t="s">
        <v>2283</v>
      </c>
      <c r="E12" s="276"/>
      <c r="F12" s="276"/>
    </row>
    <row r="13" spans="1:6">
      <c r="A13" s="281" t="s">
        <v>2284</v>
      </c>
      <c r="B13" s="277"/>
      <c r="C13" s="277"/>
      <c r="D13" s="278"/>
    </row>
    <row r="14" spans="1:6" ht="6" customHeight="1">
      <c r="A14" s="277"/>
      <c r="B14" s="277"/>
      <c r="C14" s="277"/>
      <c r="D14" s="278"/>
    </row>
    <row r="15" spans="1:6" ht="30.75" customHeight="1">
      <c r="A15" s="550" t="s">
        <v>2285</v>
      </c>
      <c r="B15" s="551"/>
      <c r="C15" s="551"/>
      <c r="D15" s="552"/>
    </row>
    <row r="16" spans="1:6" ht="4.5" customHeight="1">
      <c r="A16" s="277"/>
      <c r="B16" s="277"/>
      <c r="C16" s="277"/>
      <c r="D16" s="278"/>
    </row>
    <row r="17" spans="1:4">
      <c r="A17" s="550" t="str">
        <f>"ITEM 3. – Count only contracts where the consideration exceeds $25,000 over the life of the contract that were awarded during FY"&amp;'ASA22'!A2</f>
        <v>ITEM 3. – Count only contracts where the consideration exceeds $25,000 over the life of the contract that were awarded during FY2023</v>
      </c>
      <c r="B17" s="551"/>
      <c r="C17" s="551"/>
      <c r="D17" s="552"/>
    </row>
    <row r="18" spans="1:4">
      <c r="A18" s="550" t="s">
        <v>2286</v>
      </c>
      <c r="B18" s="550"/>
      <c r="C18" s="550"/>
      <c r="D18" s="550"/>
    </row>
    <row r="19" spans="1:4" ht="12.75" customHeight="1">
      <c r="A19" s="282" t="s">
        <v>2287</v>
      </c>
      <c r="B19" s="283" t="s">
        <v>2289</v>
      </c>
      <c r="C19" s="283"/>
      <c r="D19" s="283"/>
    </row>
    <row r="20" spans="1:4" ht="12.75" customHeight="1">
      <c r="A20" s="540" t="s">
        <v>2290</v>
      </c>
      <c r="B20" s="540"/>
      <c r="C20" s="540"/>
      <c r="D20" s="540"/>
    </row>
    <row r="21" spans="1:4" ht="3" customHeight="1">
      <c r="A21" s="277"/>
      <c r="B21" s="277"/>
      <c r="C21" s="277"/>
      <c r="D21" s="278"/>
    </row>
    <row r="22" spans="1:4" ht="29.25" customHeight="1">
      <c r="A22" s="550" t="s">
        <v>2282</v>
      </c>
      <c r="B22" s="551"/>
      <c r="C22" s="551"/>
      <c r="D22" s="552"/>
    </row>
    <row r="23" spans="1:4" ht="6.75" customHeight="1"/>
    <row r="24" spans="1:4" ht="13.5" customHeight="1">
      <c r="A24" s="541" t="s">
        <v>108</v>
      </c>
      <c r="B24" s="542"/>
      <c r="C24" s="543"/>
      <c r="D24" s="86">
        <v>4</v>
      </c>
    </row>
    <row r="25" spans="1:4" ht="13.5" customHeight="1">
      <c r="A25" s="541" t="s">
        <v>109</v>
      </c>
      <c r="B25" s="542"/>
      <c r="C25" s="543"/>
      <c r="D25" s="196">
        <v>297141</v>
      </c>
    </row>
    <row r="26" spans="1:4" ht="31.5" customHeight="1">
      <c r="A26" s="534" t="s">
        <v>111</v>
      </c>
      <c r="B26" s="535"/>
      <c r="C26" s="536"/>
      <c r="D26" s="544">
        <v>0</v>
      </c>
    </row>
    <row r="27" spans="1:4" ht="17.25" customHeight="1">
      <c r="A27" s="537" t="s">
        <v>2288</v>
      </c>
      <c r="B27" s="538"/>
      <c r="C27" s="539"/>
      <c r="D27" s="545"/>
    </row>
    <row r="28" spans="1:4" ht="31.5" customHeight="1">
      <c r="A28" s="534" t="s">
        <v>110</v>
      </c>
      <c r="B28" s="535"/>
      <c r="C28" s="536"/>
      <c r="D28" s="546">
        <v>0</v>
      </c>
    </row>
    <row r="29" spans="1:4" ht="17.25" customHeight="1">
      <c r="A29" s="537" t="s">
        <v>2288</v>
      </c>
      <c r="B29" s="538"/>
      <c r="C29" s="539"/>
      <c r="D29" s="547"/>
    </row>
    <row r="30" spans="1:4">
      <c r="D30" s="284"/>
    </row>
  </sheetData>
  <sheetProtection sheet="1" scenarios="1"/>
  <mergeCells count="21"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</mergeCells>
  <phoneticPr fontId="4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oleObject progId="AcroExch.Document.DC" dvAspect="DVASPECT_ICON" shapeId="16394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FFFF00"/>
    <pageSetUpPr autoPageBreaks="0"/>
  </sheetPr>
  <dimension ref="A1:G34"/>
  <sheetViews>
    <sheetView showGridLines="0" workbookViewId="0">
      <selection activeCell="C7" sqref="C7"/>
    </sheetView>
  </sheetViews>
  <sheetFormatPr defaultColWidth="9.140625" defaultRowHeight="12.75"/>
  <cols>
    <col min="1" max="1" width="3" style="240" customWidth="1"/>
    <col min="2" max="2" width="61.7109375" style="227" customWidth="1"/>
    <col min="3" max="3" width="49.85546875" style="227" bestFit="1" customWidth="1"/>
    <col min="4" max="4" width="7.7109375" style="226" customWidth="1"/>
    <col min="5" max="5" width="2.85546875" style="227" customWidth="1"/>
    <col min="6" max="6" width="5.85546875" style="227" customWidth="1"/>
    <col min="7" max="7" width="2.85546875" style="227" customWidth="1"/>
    <col min="8" max="16384" width="9.140625" style="227"/>
  </cols>
  <sheetData>
    <row r="1" spans="1:4">
      <c r="A1" s="565" t="s">
        <v>2452</v>
      </c>
      <c r="B1" s="566"/>
      <c r="C1" s="567"/>
    </row>
    <row r="2" spans="1:4">
      <c r="A2" s="568" t="s">
        <v>2456</v>
      </c>
      <c r="B2" s="569"/>
      <c r="C2" s="570"/>
    </row>
    <row r="3" spans="1:4" ht="25.5" customHeight="1" thickBot="1">
      <c r="A3" s="568" t="s">
        <v>2468</v>
      </c>
      <c r="B3" s="569"/>
      <c r="C3" s="570"/>
    </row>
    <row r="4" spans="1:4" s="232" customFormat="1" ht="30" customHeight="1" thickTop="1" thickBot="1">
      <c r="A4" s="228"/>
      <c r="B4" s="229" t="s">
        <v>2457</v>
      </c>
      <c r="C4" s="230" t="s">
        <v>2453</v>
      </c>
      <c r="D4" s="231"/>
    </row>
    <row r="5" spans="1:4" s="232" customFormat="1" ht="30" customHeight="1" thickTop="1">
      <c r="A5" s="233"/>
      <c r="B5" s="234" t="s">
        <v>2454</v>
      </c>
      <c r="C5" s="318" t="str">
        <f>IF(F33=21, "OK - You may now save and submit form","Please correct errors below")</f>
        <v>OK - You may now save and submit form</v>
      </c>
      <c r="D5" s="231"/>
    </row>
    <row r="6" spans="1:4" s="232" customFormat="1">
      <c r="A6" s="244">
        <v>1</v>
      </c>
      <c r="B6" s="571" t="s">
        <v>2460</v>
      </c>
      <c r="C6" s="572"/>
      <c r="D6" s="231"/>
    </row>
    <row r="7" spans="1:4" ht="24">
      <c r="A7" s="233"/>
      <c r="B7" s="249" t="s">
        <v>2466</v>
      </c>
      <c r="C7" s="257" t="str">
        <f>IF(OR('Cover Page'!D9="",ISNA(VLOOKUP('Cover Page'!$D$9,Lookups!$B$3:$C$996,2,FALSE))),"ERROR - SELECT DISTRICT FROM DROP-DOWN MENU","OK")</f>
        <v>OK</v>
      </c>
    </row>
    <row r="8" spans="1:4">
      <c r="A8" s="233"/>
      <c r="B8" s="235" t="s">
        <v>2464</v>
      </c>
      <c r="C8" s="236" t="str">
        <f>IF(ISBLANK('Cover Page'!D13),"ERROR - ENTER NAME OF NEWSPAPER","OK")</f>
        <v>OK</v>
      </c>
    </row>
    <row r="9" spans="1:4">
      <c r="A9" s="233"/>
      <c r="B9" s="235" t="s">
        <v>2465</v>
      </c>
      <c r="C9" s="236" t="str">
        <f>IF(ISBLANK('Cover Page'!F16),"ERROR - MARK ASSURANCE BOX","OK")</f>
        <v>OK</v>
      </c>
    </row>
    <row r="10" spans="1:4">
      <c r="A10" s="233"/>
      <c r="B10" s="235" t="s">
        <v>3477</v>
      </c>
      <c r="C10" s="236" t="str" cm="1">
        <f t="array" ref="C10">IF(AND(ISBLANK('Cover Page'!E20:E25)),"ERROR - ENTER AMOUNT. IF ZERO, ENTER NUMBER 0","OK")</f>
        <v>OK</v>
      </c>
    </row>
    <row r="11" spans="1:4">
      <c r="A11" s="233"/>
      <c r="B11" s="235" t="s">
        <v>3478</v>
      </c>
      <c r="C11" s="236" t="str" cm="1">
        <f t="array" ref="C11">IF(AND(ISBLANK('Cover Page'!E29:E39),ISBLANK('Cover Page'!E41:E45)),"ERROR - ENTER AMOUNT. IF ZERO, ENTER NUMBER 0","OK")</f>
        <v>OK</v>
      </c>
    </row>
    <row r="12" spans="1:4">
      <c r="A12" s="233"/>
      <c r="B12" s="235" t="s">
        <v>3481</v>
      </c>
      <c r="C12" s="236" t="str">
        <f>IF(ISBLANK('Cover Page'!I19),"ERROR - ENTER VALUE","OK")</f>
        <v>OK</v>
      </c>
    </row>
    <row r="13" spans="1:4">
      <c r="A13" s="233"/>
      <c r="B13" s="235" t="s">
        <v>3480</v>
      </c>
      <c r="C13" s="236" t="str">
        <f>IF(ISBLANK('Cover Page'!I20),"ERROR - ENTER VALUE","OK")</f>
        <v>OK</v>
      </c>
    </row>
    <row r="14" spans="1:4">
      <c r="A14" s="233"/>
      <c r="B14" s="235" t="s">
        <v>3479</v>
      </c>
      <c r="C14" s="236" t="str">
        <f>IF(ISBLANK('Cover Page'!I21),"ERROR - ENTER VALUE","OK")</f>
        <v>OK</v>
      </c>
    </row>
    <row r="15" spans="1:4">
      <c r="A15" s="233"/>
      <c r="B15" s="235" t="s">
        <v>3482</v>
      </c>
      <c r="C15" s="236" t="str" cm="1">
        <f t="array" ref="C15">IF(AND(ISBLANK('Cover Page'!I23:I24),ISBLANK('Cover Page'!I26:I27)),"ERROR - ENTER VALUES","OK")</f>
        <v>OK</v>
      </c>
    </row>
    <row r="16" spans="1:4">
      <c r="A16" s="233"/>
      <c r="B16" s="235" t="s">
        <v>3483</v>
      </c>
      <c r="C16" s="236" t="str" cm="1">
        <f t="array" ref="C16">IF(AND(ISBLANK('Cover Page'!I29:I42)),"ERROR - ENTER VALUES","OK")</f>
        <v>OK</v>
      </c>
    </row>
    <row r="17" spans="1:7">
      <c r="A17" s="233"/>
      <c r="B17" s="235" t="s">
        <v>3484</v>
      </c>
      <c r="C17" s="236" t="str">
        <f>IF(ISBLANK('Cover Page'!I43),"ERROR - ENTER VALUE","OK")</f>
        <v>OK</v>
      </c>
    </row>
    <row r="18" spans="1:7">
      <c r="A18" s="233"/>
      <c r="B18" s="235" t="s">
        <v>3485</v>
      </c>
      <c r="C18" s="236" t="str">
        <f>IF(ISBLANK('Cover Page'!I46),"ERROR - ENTER VALUE","OK")</f>
        <v>OK</v>
      </c>
    </row>
    <row r="19" spans="1:7">
      <c r="A19" s="244">
        <v>2</v>
      </c>
      <c r="B19" s="571" t="s">
        <v>2461</v>
      </c>
      <c r="C19" s="572"/>
      <c r="F19" s="226"/>
      <c r="G19" s="226"/>
    </row>
    <row r="20" spans="1:7">
      <c r="A20" s="233"/>
      <c r="B20" s="235" t="s">
        <v>2469</v>
      </c>
      <c r="C20" s="236" t="str" cm="1">
        <f t="array" ref="C20">IF(AND(ISBLANK('Assets &amp; Liabilities'!D9:L17),ISBLANK('Assets &amp; Liabilities'!D20:L28)),"ERROR - ENTER AMOUNTS","OK")</f>
        <v>OK</v>
      </c>
      <c r="F20" s="226"/>
      <c r="G20" s="226"/>
    </row>
    <row r="21" spans="1:7" ht="24">
      <c r="A21" s="233"/>
      <c r="B21" s="238" t="s">
        <v>2474</v>
      </c>
      <c r="C21" s="236" t="str">
        <f>IF(ISBLANK('Assets &amp; Liabilities'!D40),"ERROR - ENTER AMOUNT. IF ZERO, ENTER NUMBER 0","OK")</f>
        <v>OK</v>
      </c>
      <c r="F21" s="226"/>
      <c r="G21" s="226"/>
    </row>
    <row r="22" spans="1:7" ht="24">
      <c r="A22" s="233"/>
      <c r="B22" s="249" t="s">
        <v>2475</v>
      </c>
      <c r="C22" s="236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26"/>
      <c r="G22" s="226"/>
    </row>
    <row r="23" spans="1:7" ht="12.75" customHeight="1">
      <c r="A23" s="244">
        <v>3</v>
      </c>
      <c r="B23" s="571" t="s">
        <v>2462</v>
      </c>
      <c r="C23" s="572"/>
      <c r="F23" s="226"/>
      <c r="G23" s="226"/>
    </row>
    <row r="24" spans="1:7">
      <c r="A24" s="237"/>
      <c r="B24" s="235" t="s">
        <v>2469</v>
      </c>
      <c r="C24" s="236" t="str" cm="1">
        <f t="array" ref="C24">IF(AND(ISBLANK('Revenues &amp; Expenditures'!C9:K12),ISBLANK('Revenues &amp; Expenditures'!C17:K21)),"ERROR - ENTER AMOUNTS","OK")</f>
        <v>OK</v>
      </c>
      <c r="F24" s="226"/>
      <c r="G24" s="226"/>
    </row>
    <row r="25" spans="1:7" ht="24">
      <c r="A25" s="237"/>
      <c r="B25" s="249" t="s">
        <v>2472</v>
      </c>
      <c r="C25" s="236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26"/>
      <c r="G25" s="226"/>
    </row>
    <row r="26" spans="1:7" ht="24">
      <c r="A26" s="237"/>
      <c r="B26" s="238" t="s">
        <v>2473</v>
      </c>
      <c r="C26" s="236" t="str">
        <f>IF(ISBLANK('Revenues &amp; Expenditures'!C34),"ERROR - ENTER AMOUNT. IF ZERO, ENTER NUMBER 0","OK")</f>
        <v>OK</v>
      </c>
      <c r="F26" s="226"/>
      <c r="G26" s="226"/>
    </row>
    <row r="27" spans="1:7">
      <c r="A27" s="245">
        <v>4</v>
      </c>
      <c r="B27" s="561" t="s">
        <v>2458</v>
      </c>
      <c r="C27" s="562"/>
      <c r="F27" s="226"/>
    </row>
    <row r="28" spans="1:7">
      <c r="A28" s="237"/>
      <c r="B28" s="239" t="s">
        <v>2470</v>
      </c>
      <c r="C28" s="236" t="str" cm="1">
        <f t="array" ref="C28">IF(AND(ISBLANK('Salary Schedule'!B12:F33),ISBLANK('Salary Schedule'!B38:E57)),"ERROR - ENTER EMPLOYEE INFO","OK")</f>
        <v>OK</v>
      </c>
      <c r="F28" s="226"/>
    </row>
    <row r="29" spans="1:7">
      <c r="A29" s="245">
        <v>5</v>
      </c>
      <c r="B29" s="563" t="s">
        <v>2463</v>
      </c>
      <c r="C29" s="564"/>
      <c r="F29" s="226"/>
    </row>
    <row r="30" spans="1:7" ht="36">
      <c r="A30" s="237"/>
      <c r="B30" s="238" t="s">
        <v>3473</v>
      </c>
      <c r="C30" s="236" t="str" cm="1">
        <f t="array" ref="C30">IF(OR(AND(ISBLANK('Paym Over $2,500'!B10:B31),ISBLANK('Paym Over $2,500'!C10:C31)),AND(ISBLANK('Paym $1,000 to $2,500'!B7:B27),ISBLANK('Paym $1,000 to $2,500'!C7:C27)),AND(ISBLANK('Paym $500 to $999'!B7:B27),ISBLANK('Paym $500 to $999'!C7:C27))),"ERROR - ENTER VENDOR NAME AND AMOUNT(S)","OK")</f>
        <v>OK</v>
      </c>
      <c r="F30" s="226"/>
    </row>
    <row r="31" spans="1:7">
      <c r="A31" s="245">
        <v>6</v>
      </c>
      <c r="B31" s="563" t="s">
        <v>2459</v>
      </c>
      <c r="C31" s="564"/>
      <c r="F31" s="226"/>
    </row>
    <row r="32" spans="1:7" ht="24">
      <c r="A32" s="237"/>
      <c r="B32" s="238" t="s">
        <v>2467</v>
      </c>
      <c r="C32" s="236" t="str" cm="1">
        <f t="array" ref="C32">IF(OR(ISBLANK('Contracts Exceeding $25,000'!D24:D26),ISBLANK('Contracts Exceeding $25,000'!D28)),"ERROR - ENTER AMOUNTS. IF NONE, ENTER ZEROES","OK")</f>
        <v>OK</v>
      </c>
      <c r="F32" s="226"/>
    </row>
    <row r="33" spans="2:6">
      <c r="B33" s="241"/>
      <c r="F33" s="226">
        <f>COUNTIF(C7:C32,"OK")</f>
        <v>21</v>
      </c>
    </row>
    <row r="34" spans="2:6" ht="15.75">
      <c r="B34" s="242" t="s">
        <v>2455</v>
      </c>
    </row>
  </sheetData>
  <sheetProtection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7" priority="12" operator="equal">
      <formula>"OK - You may now save and submit form"</formula>
    </cfRule>
  </conditionalFormatting>
  <conditionalFormatting sqref="C6:C32">
    <cfRule type="cellIs" dxfId="6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autoPageBreaks="0"/>
  </sheetPr>
  <dimension ref="A1:J996"/>
  <sheetViews>
    <sheetView workbookViewId="0">
      <selection activeCell="B3" sqref="B3"/>
    </sheetView>
  </sheetViews>
  <sheetFormatPr defaultColWidth="2.7109375" defaultRowHeight="12.75"/>
  <cols>
    <col min="1" max="1" width="11" style="123" customWidth="1"/>
    <col min="2" max="2" width="47" style="123" bestFit="1" customWidth="1"/>
    <col min="3" max="3" width="14.5703125" style="123" bestFit="1" customWidth="1"/>
    <col min="4" max="4" width="12.5703125" style="123" customWidth="1"/>
    <col min="5" max="5" width="52" style="123" bestFit="1" customWidth="1"/>
    <col min="6" max="6" width="50.5703125" style="123" bestFit="1" customWidth="1"/>
    <col min="7" max="7" width="29.140625" style="123" customWidth="1"/>
    <col min="8" max="8" width="12.140625" style="123" customWidth="1"/>
    <col min="9" max="9" width="11.42578125" style="123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>
      <c r="A1" s="120" t="s">
        <v>192</v>
      </c>
      <c r="B1" s="121" t="s">
        <v>193</v>
      </c>
      <c r="C1" s="121" t="s">
        <v>194</v>
      </c>
      <c r="D1" s="120" t="s">
        <v>1038</v>
      </c>
      <c r="E1" s="120" t="s">
        <v>1043</v>
      </c>
      <c r="F1" s="120" t="s">
        <v>77</v>
      </c>
      <c r="G1" s="120" t="s">
        <v>195</v>
      </c>
      <c r="H1" s="120" t="s">
        <v>196</v>
      </c>
      <c r="I1" s="122"/>
      <c r="J1" s="197"/>
    </row>
    <row r="2" spans="1:10" ht="15">
      <c r="A2" s="123">
        <f>IF(ISNUMBER(SEARCH('Cover Page'!$D$9,Table1[[#This Row],[School District]])),MAX($A$1:A1)+1,0)</f>
        <v>0</v>
      </c>
      <c r="B2" s="250" t="s">
        <v>2471</v>
      </c>
      <c r="C2" s="251" t="s">
        <v>2476</v>
      </c>
      <c r="D2" s="252"/>
      <c r="E2" s="250"/>
      <c r="F2" s="252"/>
      <c r="G2" s="123" t="str" cm="1">
        <f t="array" aca="1" ref="G2:G996" ca="1">OFFSET($H$2,,,COUNTIF($H$2:$H$996,"?*"))</f>
        <v>Pawnee CUSD 11</v>
      </c>
      <c r="H2" s="123" t="str">
        <f>IFERROR(VLOOKUP(ROWS($H$2:H2),$A$2:$B$996,2,FALSE),"")</f>
        <v>Pawnee CUSD 11</v>
      </c>
    </row>
    <row r="3" spans="1:10" ht="15">
      <c r="A3" s="123">
        <f>IF(ISNUMBER(SEARCH('Cover Page'!$D$9,Table1[[#This Row],[School District]])),MAX($A$1:A2)+1,0)</f>
        <v>0</v>
      </c>
      <c r="B3" s="253" t="s">
        <v>197</v>
      </c>
      <c r="C3" s="255" t="s">
        <v>2477</v>
      </c>
      <c r="D3" s="256" t="s">
        <v>156</v>
      </c>
      <c r="E3" s="254" t="s">
        <v>1044</v>
      </c>
      <c r="F3" s="256" t="s">
        <v>1045</v>
      </c>
      <c r="G3" s="123" t="str">
        <f ca="1"/>
        <v>Pawnee CUSD 11</v>
      </c>
      <c r="H3" s="123" t="str">
        <f>IFERROR(VLOOKUP(ROWS($H$2:H3),$A$2:$B$996,2,FALSE),"")</f>
        <v/>
      </c>
    </row>
    <row r="4" spans="1:10" ht="15">
      <c r="A4" s="123">
        <f>IF(ISNUMBER(SEARCH('Cover Page'!$D$9,Table1[[#This Row],[School District]])),MAX($A$1:A3)+1,0)</f>
        <v>0</v>
      </c>
      <c r="B4" s="254" t="s">
        <v>1046</v>
      </c>
      <c r="C4" s="255" t="s">
        <v>2478</v>
      </c>
      <c r="D4" s="256" t="s">
        <v>156</v>
      </c>
      <c r="E4" s="254" t="s">
        <v>2292</v>
      </c>
      <c r="F4" s="256" t="s">
        <v>1048</v>
      </c>
      <c r="G4" s="123" t="str">
        <f ca="1"/>
        <v>Pawnee CUSD 11</v>
      </c>
      <c r="H4" s="123" t="str">
        <f>IFERROR(VLOOKUP(ROWS($H$2:H4),$A$2:$B$996,2,FALSE),"")</f>
        <v/>
      </c>
    </row>
    <row r="5" spans="1:10" ht="15" customHeight="1">
      <c r="A5" s="123">
        <f>IF(ISNUMBER(SEARCH('Cover Page'!$D$9,Table1[[#This Row],[School District]])),MAX($A$1:A4)+1,0)</f>
        <v>0</v>
      </c>
      <c r="B5" s="254" t="s">
        <v>198</v>
      </c>
      <c r="C5" s="255" t="s">
        <v>2479</v>
      </c>
      <c r="D5" s="256" t="s">
        <v>154</v>
      </c>
      <c r="E5" s="254" t="s">
        <v>2302</v>
      </c>
      <c r="F5" s="256" t="s">
        <v>1050</v>
      </c>
      <c r="G5" s="123" t="str">
        <f ca="1"/>
        <v>Pawnee CUSD 11</v>
      </c>
      <c r="H5" s="123" t="str">
        <f>IFERROR(VLOOKUP(ROWS($H$2:H5),$A$2:$B$996,2,FALSE),"")</f>
        <v/>
      </c>
    </row>
    <row r="6" spans="1:10" ht="15">
      <c r="A6" s="123">
        <f>IF(ISNUMBER(SEARCH('Cover Page'!$D$9,Table1[[#This Row],[School District]])),MAX($A$1:A5)+1,0)</f>
        <v>0</v>
      </c>
      <c r="B6" s="254" t="s">
        <v>199</v>
      </c>
      <c r="C6" s="255" t="s">
        <v>2480</v>
      </c>
      <c r="D6" s="256" t="s">
        <v>155</v>
      </c>
      <c r="E6" s="254" t="s">
        <v>1051</v>
      </c>
      <c r="F6" s="256" t="s">
        <v>1052</v>
      </c>
      <c r="G6" s="123" t="str">
        <f ca="1"/>
        <v>Pawnee CUSD 11</v>
      </c>
      <c r="H6" s="123" t="str">
        <f>IFERROR(VLOOKUP(ROWS($H$2:H6),$A$2:$B$996,2,FALSE),"")</f>
        <v/>
      </c>
    </row>
    <row r="7" spans="1:10" ht="15">
      <c r="A7" s="123">
        <f>IF(ISNUMBER(SEARCH('Cover Page'!$D$9,Table1[[#This Row],[School District]])),MAX($A$1:A6)+1,0)</f>
        <v>0</v>
      </c>
      <c r="B7" s="254" t="s">
        <v>200</v>
      </c>
      <c r="C7" s="255" t="s">
        <v>2481</v>
      </c>
      <c r="D7" s="256" t="s">
        <v>201</v>
      </c>
      <c r="E7" s="254" t="s">
        <v>1053</v>
      </c>
      <c r="F7" s="256" t="s">
        <v>1054</v>
      </c>
      <c r="G7" s="123" t="str">
        <f ca="1"/>
        <v>Pawnee CUSD 11</v>
      </c>
      <c r="H7" s="123" t="str">
        <f>IFERROR(VLOOKUP(ROWS($H$2:H7),$A$2:$B$996,2,FALSE),"")</f>
        <v/>
      </c>
    </row>
    <row r="8" spans="1:10" ht="15">
      <c r="A8" s="123">
        <f>IF(ISNUMBER(SEARCH('Cover Page'!$D$9,Table1[[#This Row],[School District]])),MAX($A$1:A7)+1,0)</f>
        <v>0</v>
      </c>
      <c r="B8" s="254" t="s">
        <v>202</v>
      </c>
      <c r="C8" s="255" t="s">
        <v>2482</v>
      </c>
      <c r="D8" s="256" t="s">
        <v>154</v>
      </c>
      <c r="E8" s="254" t="s">
        <v>1055</v>
      </c>
      <c r="F8" s="256" t="s">
        <v>1056</v>
      </c>
      <c r="G8" s="123" t="str">
        <f ca="1"/>
        <v>Pawnee CUSD 11</v>
      </c>
      <c r="H8" s="123" t="str">
        <f>IFERROR(VLOOKUP(ROWS($H$2:H8),$A$2:$B$996,2,FALSE),"")</f>
        <v/>
      </c>
    </row>
    <row r="9" spans="1:10" ht="15">
      <c r="A9" s="123">
        <f>IF(ISNUMBER(SEARCH('Cover Page'!$D$9,Table1[[#This Row],[School District]])),MAX($A$1:A8)+1,0)</f>
        <v>0</v>
      </c>
      <c r="B9" s="254" t="s">
        <v>203</v>
      </c>
      <c r="C9" s="255" t="s">
        <v>2483</v>
      </c>
      <c r="D9" s="256" t="s">
        <v>154</v>
      </c>
      <c r="E9" s="254" t="s">
        <v>1057</v>
      </c>
      <c r="F9" s="256" t="s">
        <v>1058</v>
      </c>
      <c r="G9" s="123" t="str">
        <f ca="1"/>
        <v>Pawnee CUSD 11</v>
      </c>
      <c r="H9" s="123" t="str">
        <f>IFERROR(VLOOKUP(ROWS($H$2:H9),$A$2:$B$996,2,FALSE),"")</f>
        <v/>
      </c>
    </row>
    <row r="10" spans="1:10" ht="15">
      <c r="A10" s="123">
        <f>IF(ISNUMBER(SEARCH('Cover Page'!$D$9,Table1[[#This Row],[School District]])),MAX($A$1:A9)+1,0)</f>
        <v>0</v>
      </c>
      <c r="B10" s="254" t="s">
        <v>204</v>
      </c>
      <c r="C10" s="255" t="s">
        <v>2484</v>
      </c>
      <c r="D10" s="256" t="s">
        <v>156</v>
      </c>
      <c r="E10" s="254" t="s">
        <v>1059</v>
      </c>
      <c r="F10" s="256" t="s">
        <v>1060</v>
      </c>
      <c r="G10" s="123" t="str">
        <f ca="1"/>
        <v>Pawnee CUSD 11</v>
      </c>
      <c r="H10" s="123" t="str">
        <f>IFERROR(VLOOKUP(ROWS($H$2:H10),$A$2:$B$996,2,FALSE),"")</f>
        <v/>
      </c>
    </row>
    <row r="11" spans="1:10" ht="15">
      <c r="A11" s="123">
        <f>IF(ISNUMBER(SEARCH('Cover Page'!$D$9,Table1[[#This Row],[School District]])),MAX($A$1:A10)+1,0)</f>
        <v>0</v>
      </c>
      <c r="B11" s="254" t="s">
        <v>205</v>
      </c>
      <c r="C11" s="255" t="s">
        <v>2485</v>
      </c>
      <c r="D11" s="256" t="s">
        <v>156</v>
      </c>
      <c r="E11" s="254" t="s">
        <v>1061</v>
      </c>
      <c r="F11" s="256" t="s">
        <v>1062</v>
      </c>
      <c r="G11" s="123" t="str">
        <f ca="1"/>
        <v>Pawnee CUSD 11</v>
      </c>
      <c r="H11" s="123" t="str">
        <f>IFERROR(VLOOKUP(ROWS($H$2:H11),$A$2:$B$996,2,FALSE),"")</f>
        <v/>
      </c>
    </row>
    <row r="12" spans="1:10" ht="15">
      <c r="A12" s="123">
        <f>IF(ISNUMBER(SEARCH('Cover Page'!$D$9,Table1[[#This Row],[School District]])),MAX($A$1:A11)+1,0)</f>
        <v>0</v>
      </c>
      <c r="B12" s="254" t="s">
        <v>206</v>
      </c>
      <c r="C12" s="255" t="s">
        <v>2486</v>
      </c>
      <c r="D12" s="256" t="s">
        <v>154</v>
      </c>
      <c r="E12" s="254" t="s">
        <v>2293</v>
      </c>
      <c r="F12" s="256" t="s">
        <v>1064</v>
      </c>
      <c r="G12" s="123" t="str">
        <f ca="1"/>
        <v>Pawnee CUSD 11</v>
      </c>
      <c r="H12" s="123" t="str">
        <f>IFERROR(VLOOKUP(ROWS($H$2:H12),$A$2:$B$996,2,FALSE),"")</f>
        <v/>
      </c>
    </row>
    <row r="13" spans="1:10" ht="15">
      <c r="A13" s="123">
        <f>IF(ISNUMBER(SEARCH('Cover Page'!$D$9,Table1[[#This Row],[School District]])),MAX($A$1:A12)+1,0)</f>
        <v>0</v>
      </c>
      <c r="B13" s="254" t="s">
        <v>1065</v>
      </c>
      <c r="C13" s="255" t="s">
        <v>2487</v>
      </c>
      <c r="D13" s="256" t="s">
        <v>154</v>
      </c>
      <c r="E13" s="254" t="s">
        <v>1053</v>
      </c>
      <c r="F13" s="256" t="s">
        <v>1066</v>
      </c>
      <c r="G13" s="123" t="str">
        <f ca="1"/>
        <v>Pawnee CUSD 11</v>
      </c>
      <c r="H13" s="123" t="str">
        <f>IFERROR(VLOOKUP(ROWS($H$2:H13),$A$2:$B$996,2,FALSE),"")</f>
        <v/>
      </c>
    </row>
    <row r="14" spans="1:10" ht="15">
      <c r="A14" s="123">
        <f>IF(ISNUMBER(SEARCH('Cover Page'!$D$9,Table1[[#This Row],[School District]])),MAX($A$1:A13)+1,0)</f>
        <v>0</v>
      </c>
      <c r="B14" s="254" t="s">
        <v>207</v>
      </c>
      <c r="C14" s="255" t="s">
        <v>2488</v>
      </c>
      <c r="D14" s="256" t="s">
        <v>156</v>
      </c>
      <c r="E14" s="254" t="s">
        <v>2294</v>
      </c>
      <c r="F14" s="256" t="s">
        <v>1068</v>
      </c>
      <c r="G14" s="123" t="str">
        <f ca="1"/>
        <v>Pawnee CUSD 11</v>
      </c>
      <c r="H14" s="123" t="str">
        <f>IFERROR(VLOOKUP(ROWS($H$2:H14),$A$2:$B$996,2,FALSE),"")</f>
        <v/>
      </c>
    </row>
    <row r="15" spans="1:10" ht="15">
      <c r="A15" s="123">
        <f>IF(ISNUMBER(SEARCH('Cover Page'!$D$9,Table1[[#This Row],[School District]])),MAX($A$1:A14)+1,0)</f>
        <v>0</v>
      </c>
      <c r="B15" s="254" t="s">
        <v>208</v>
      </c>
      <c r="C15" s="255" t="s">
        <v>2489</v>
      </c>
      <c r="D15" s="256" t="s">
        <v>156</v>
      </c>
      <c r="E15" s="254" t="s">
        <v>2295</v>
      </c>
      <c r="F15" s="256" t="s">
        <v>1070</v>
      </c>
      <c r="G15" s="123" t="str">
        <f ca="1"/>
        <v>Pawnee CUSD 11</v>
      </c>
      <c r="H15" s="123" t="str">
        <f>IFERROR(VLOOKUP(ROWS($H$2:H15),$A$2:$B$996,2,FALSE),"")</f>
        <v/>
      </c>
    </row>
    <row r="16" spans="1:10" ht="15">
      <c r="A16" s="123">
        <f>IF(ISNUMBER(SEARCH('Cover Page'!$D$9,Table1[[#This Row],[School District]])),MAX($A$1:A15)+1,0)</f>
        <v>0</v>
      </c>
      <c r="B16" s="254" t="s">
        <v>1071</v>
      </c>
      <c r="C16" s="255" t="s">
        <v>2490</v>
      </c>
      <c r="D16" s="256" t="s">
        <v>156</v>
      </c>
      <c r="E16" s="254" t="s">
        <v>1072</v>
      </c>
      <c r="F16" s="256" t="s">
        <v>1073</v>
      </c>
      <c r="G16" s="123" t="str">
        <f ca="1"/>
        <v>Pawnee CUSD 11</v>
      </c>
      <c r="H16" s="123" t="str">
        <f>IFERROR(VLOOKUP(ROWS($H$2:H16),$A$2:$B$996,2,FALSE),"")</f>
        <v/>
      </c>
    </row>
    <row r="17" spans="1:8" ht="15">
      <c r="A17" s="123">
        <f>IF(ISNUMBER(SEARCH('Cover Page'!$D$9,Table1[[#This Row],[School District]])),MAX($A$1:A16)+1,0)</f>
        <v>0</v>
      </c>
      <c r="B17" s="254" t="s">
        <v>209</v>
      </c>
      <c r="C17" s="255" t="s">
        <v>2491</v>
      </c>
      <c r="D17" s="256" t="s">
        <v>156</v>
      </c>
      <c r="E17" s="254" t="s">
        <v>1074</v>
      </c>
      <c r="F17" s="256" t="s">
        <v>1075</v>
      </c>
      <c r="G17" s="123" t="str">
        <f ca="1"/>
        <v>Pawnee CUSD 11</v>
      </c>
      <c r="H17" s="123" t="str">
        <f>IFERROR(VLOOKUP(ROWS($H$2:H17),$A$2:$B$996,2,FALSE),"")</f>
        <v/>
      </c>
    </row>
    <row r="18" spans="1:8" ht="15">
      <c r="A18" s="123">
        <f>IF(ISNUMBER(SEARCH('Cover Page'!$D$9,Table1[[#This Row],[School District]])),MAX($A$1:A17)+1,0)</f>
        <v>0</v>
      </c>
      <c r="B18" s="254" t="s">
        <v>210</v>
      </c>
      <c r="C18" s="255" t="s">
        <v>2492</v>
      </c>
      <c r="D18" s="256" t="s">
        <v>154</v>
      </c>
      <c r="E18" s="254" t="s">
        <v>1076</v>
      </c>
      <c r="F18" s="256" t="s">
        <v>1077</v>
      </c>
      <c r="G18" s="123" t="str">
        <f ca="1"/>
        <v>Pawnee CUSD 11</v>
      </c>
      <c r="H18" s="123" t="str">
        <f>IFERROR(VLOOKUP(ROWS($H$2:H18),$A$2:$B$996,2,FALSE),"")</f>
        <v/>
      </c>
    </row>
    <row r="19" spans="1:8" ht="15">
      <c r="A19" s="123">
        <f>IF(ISNUMBER(SEARCH('Cover Page'!$D$9,Table1[[#This Row],[School District]])),MAX($A$1:A18)+1,0)</f>
        <v>0</v>
      </c>
      <c r="B19" s="254" t="s">
        <v>1078</v>
      </c>
      <c r="C19" s="255" t="s">
        <v>2493</v>
      </c>
      <c r="D19" s="256" t="s">
        <v>155</v>
      </c>
      <c r="E19" s="254" t="s">
        <v>1076</v>
      </c>
      <c r="F19" s="256" t="s">
        <v>1079</v>
      </c>
      <c r="G19" s="123" t="str">
        <f ca="1"/>
        <v>Pawnee CUSD 11</v>
      </c>
      <c r="H19" s="123" t="str">
        <f>IFERROR(VLOOKUP(ROWS($H$2:H19),$A$2:$B$996,2,FALSE),"")</f>
        <v/>
      </c>
    </row>
    <row r="20" spans="1:8" ht="15">
      <c r="A20" s="123">
        <f>IF(ISNUMBER(SEARCH('Cover Page'!$D$9,Table1[[#This Row],[School District]])),MAX($A$1:A19)+1,0)</f>
        <v>0</v>
      </c>
      <c r="B20" s="254" t="s">
        <v>211</v>
      </c>
      <c r="C20" s="255" t="s">
        <v>2494</v>
      </c>
      <c r="D20" s="256" t="s">
        <v>156</v>
      </c>
      <c r="E20" s="254" t="s">
        <v>2296</v>
      </c>
      <c r="F20" s="256" t="s">
        <v>1080</v>
      </c>
      <c r="G20" s="123" t="str">
        <f ca="1"/>
        <v>Pawnee CUSD 11</v>
      </c>
      <c r="H20" s="123" t="str">
        <f>IFERROR(VLOOKUP(ROWS($H$2:H20),$A$2:$B$996,2,FALSE),"")</f>
        <v/>
      </c>
    </row>
    <row r="21" spans="1:8" ht="15">
      <c r="A21" s="123">
        <f>IF(ISNUMBER(SEARCH('Cover Page'!$D$9,Table1[[#This Row],[School District]])),MAX($A$1:A20)+1,0)</f>
        <v>0</v>
      </c>
      <c r="B21" s="254" t="s">
        <v>212</v>
      </c>
      <c r="C21" s="255" t="s">
        <v>2495</v>
      </c>
      <c r="D21" s="256" t="s">
        <v>154</v>
      </c>
      <c r="E21" s="254" t="s">
        <v>1051</v>
      </c>
      <c r="F21" s="256" t="s">
        <v>1081</v>
      </c>
      <c r="G21" s="123" t="str">
        <f ca="1"/>
        <v>Pawnee CUSD 11</v>
      </c>
      <c r="H21" s="123" t="str">
        <f>IFERROR(VLOOKUP(ROWS($H$2:H21),$A$2:$B$996,2,FALSE),"")</f>
        <v/>
      </c>
    </row>
    <row r="22" spans="1:8" ht="15">
      <c r="A22" s="123">
        <f>IF(ISNUMBER(SEARCH('Cover Page'!$D$9,Table1[[#This Row],[School District]])),MAX($A$1:A21)+1,0)</f>
        <v>0</v>
      </c>
      <c r="B22" s="254" t="s">
        <v>213</v>
      </c>
      <c r="C22" s="255" t="s">
        <v>2496</v>
      </c>
      <c r="D22" s="256" t="s">
        <v>154</v>
      </c>
      <c r="E22" s="254" t="s">
        <v>1051</v>
      </c>
      <c r="F22" s="256" t="s">
        <v>1082</v>
      </c>
      <c r="G22" s="123" t="str">
        <f ca="1"/>
        <v>Pawnee CUSD 11</v>
      </c>
      <c r="H22" s="123" t="str">
        <f>IFERROR(VLOOKUP(ROWS($H$2:H22),$A$2:$B$996,2,FALSE),"")</f>
        <v/>
      </c>
    </row>
    <row r="23" spans="1:8" ht="15">
      <c r="A23" s="123">
        <f>IF(ISNUMBER(SEARCH('Cover Page'!$D$9,Table1[[#This Row],[School District]])),MAX($A$1:A22)+1,0)</f>
        <v>0</v>
      </c>
      <c r="B23" s="254" t="s">
        <v>214</v>
      </c>
      <c r="C23" s="255" t="s">
        <v>2497</v>
      </c>
      <c r="D23" s="256" t="s">
        <v>154</v>
      </c>
      <c r="E23" s="254" t="s">
        <v>1053</v>
      </c>
      <c r="F23" s="256" t="s">
        <v>1083</v>
      </c>
      <c r="G23" s="123" t="str">
        <f ca="1"/>
        <v>Pawnee CUSD 11</v>
      </c>
      <c r="H23" s="123" t="str">
        <f>IFERROR(VLOOKUP(ROWS($H$2:H23),$A$2:$B$996,2,FALSE),"")</f>
        <v/>
      </c>
    </row>
    <row r="24" spans="1:8" ht="15">
      <c r="A24" s="123">
        <f>IF(ISNUMBER(SEARCH('Cover Page'!$D$9,Table1[[#This Row],[School District]])),MAX($A$1:A23)+1,0)</f>
        <v>0</v>
      </c>
      <c r="B24" s="254" t="s">
        <v>215</v>
      </c>
      <c r="C24" s="255" t="s">
        <v>2498</v>
      </c>
      <c r="D24" s="256" t="s">
        <v>156</v>
      </c>
      <c r="E24" s="254" t="s">
        <v>1084</v>
      </c>
      <c r="F24" s="256" t="s">
        <v>1085</v>
      </c>
      <c r="G24" s="123" t="str">
        <f ca="1"/>
        <v>Pawnee CUSD 11</v>
      </c>
      <c r="H24" s="123" t="str">
        <f>IFERROR(VLOOKUP(ROWS($H$2:H24),$A$2:$B$996,2,FALSE),"")</f>
        <v/>
      </c>
    </row>
    <row r="25" spans="1:8" ht="15">
      <c r="A25" s="123">
        <f>IF(ISNUMBER(SEARCH('Cover Page'!$D$9,Table1[[#This Row],[School District]])),MAX($A$1:A24)+1,0)</f>
        <v>0</v>
      </c>
      <c r="B25" s="254" t="s">
        <v>1086</v>
      </c>
      <c r="C25" s="255" t="s">
        <v>2499</v>
      </c>
      <c r="D25" s="256" t="s">
        <v>156</v>
      </c>
      <c r="E25" s="254" t="s">
        <v>2297</v>
      </c>
      <c r="F25" s="256" t="s">
        <v>1088</v>
      </c>
      <c r="G25" s="123" t="str">
        <f ca="1"/>
        <v>Pawnee CUSD 11</v>
      </c>
      <c r="H25" s="123" t="str">
        <f>IFERROR(VLOOKUP(ROWS($H$2:H25),$A$2:$B$996,2,FALSE),"")</f>
        <v/>
      </c>
    </row>
    <row r="26" spans="1:8" ht="15">
      <c r="A26" s="123">
        <f>IF(ISNUMBER(SEARCH('Cover Page'!$D$9,Table1[[#This Row],[School District]])),MAX($A$1:A25)+1,0)</f>
        <v>0</v>
      </c>
      <c r="B26" s="254" t="s">
        <v>216</v>
      </c>
      <c r="C26" s="255" t="s">
        <v>2500</v>
      </c>
      <c r="D26" s="256" t="s">
        <v>155</v>
      </c>
      <c r="E26" s="254" t="s">
        <v>1053</v>
      </c>
      <c r="F26" s="256" t="s">
        <v>1089</v>
      </c>
      <c r="G26" s="123" t="str">
        <f ca="1"/>
        <v>Pawnee CUSD 11</v>
      </c>
      <c r="H26" s="123" t="str">
        <f>IFERROR(VLOOKUP(ROWS($H$2:H26),$A$2:$B$996,2,FALSE),"")</f>
        <v/>
      </c>
    </row>
    <row r="27" spans="1:8" ht="15">
      <c r="A27" s="123">
        <f>IF(ISNUMBER(SEARCH('Cover Page'!$D$9,Table1[[#This Row],[School District]])),MAX($A$1:A26)+1,0)</f>
        <v>0</v>
      </c>
      <c r="B27" s="254" t="s">
        <v>217</v>
      </c>
      <c r="C27" s="255" t="s">
        <v>2501</v>
      </c>
      <c r="D27" s="256" t="s">
        <v>154</v>
      </c>
      <c r="E27" s="254" t="s">
        <v>1053</v>
      </c>
      <c r="F27" s="256" t="s">
        <v>1090</v>
      </c>
      <c r="G27" s="123" t="str">
        <f ca="1"/>
        <v>Pawnee CUSD 11</v>
      </c>
      <c r="H27" s="123" t="str">
        <f>IFERROR(VLOOKUP(ROWS($H$2:H27),$A$2:$B$996,2,FALSE),"")</f>
        <v/>
      </c>
    </row>
    <row r="28" spans="1:8" ht="15">
      <c r="A28" s="123">
        <f>IF(ISNUMBER(SEARCH('Cover Page'!$D$9,Table1[[#This Row],[School District]])),MAX($A$1:A27)+1,0)</f>
        <v>0</v>
      </c>
      <c r="B28" s="254" t="s">
        <v>218</v>
      </c>
      <c r="C28" s="255" t="s">
        <v>2502</v>
      </c>
      <c r="D28" s="256" t="s">
        <v>155</v>
      </c>
      <c r="E28" s="254" t="s">
        <v>2417</v>
      </c>
      <c r="F28" s="256" t="s">
        <v>1092</v>
      </c>
      <c r="G28" s="123" t="str">
        <f ca="1"/>
        <v>Pawnee CUSD 11</v>
      </c>
      <c r="H28" s="123" t="str">
        <f>IFERROR(VLOOKUP(ROWS($H$2:H28),$A$2:$B$996,2,FALSE),"")</f>
        <v/>
      </c>
    </row>
    <row r="29" spans="1:8" ht="15">
      <c r="A29" s="123">
        <f>IF(ISNUMBER(SEARCH('Cover Page'!$D$9,Table1[[#This Row],[School District]])),MAX($A$1:A28)+1,0)</f>
        <v>0</v>
      </c>
      <c r="B29" s="254" t="s">
        <v>1093</v>
      </c>
      <c r="C29" s="255" t="s">
        <v>2503</v>
      </c>
      <c r="D29" s="256" t="s">
        <v>154</v>
      </c>
      <c r="E29" s="254" t="s">
        <v>1091</v>
      </c>
      <c r="F29" s="256" t="s">
        <v>1094</v>
      </c>
      <c r="G29" s="123" t="str">
        <f ca="1"/>
        <v>Pawnee CUSD 11</v>
      </c>
      <c r="H29" s="123" t="str">
        <f>IFERROR(VLOOKUP(ROWS($H$2:H29),$A$2:$B$996,2,FALSE),"")</f>
        <v/>
      </c>
    </row>
    <row r="30" spans="1:8" ht="15">
      <c r="A30" s="123">
        <f>IF(ISNUMBER(SEARCH('Cover Page'!$D$9,Table1[[#This Row],[School District]])),MAX($A$1:A29)+1,0)</f>
        <v>0</v>
      </c>
      <c r="B30" s="254" t="s">
        <v>219</v>
      </c>
      <c r="C30" s="255" t="s">
        <v>2504</v>
      </c>
      <c r="D30" s="256" t="s">
        <v>156</v>
      </c>
      <c r="E30" s="254" t="s">
        <v>1084</v>
      </c>
      <c r="F30" s="256" t="s">
        <v>1095</v>
      </c>
      <c r="G30" s="123" t="str">
        <f ca="1"/>
        <v>Pawnee CUSD 11</v>
      </c>
      <c r="H30" s="123" t="str">
        <f>IFERROR(VLOOKUP(ROWS($H$2:H30),$A$2:$B$996,2,FALSE),"")</f>
        <v/>
      </c>
    </row>
    <row r="31" spans="1:8" ht="15">
      <c r="A31" s="123">
        <f>IF(ISNUMBER(SEARCH('Cover Page'!$D$9,Table1[[#This Row],[School District]])),MAX($A$1:A30)+1,0)</f>
        <v>0</v>
      </c>
      <c r="B31" s="254" t="s">
        <v>220</v>
      </c>
      <c r="C31" s="255" t="s">
        <v>2505</v>
      </c>
      <c r="D31" s="256" t="s">
        <v>154</v>
      </c>
      <c r="E31" s="254" t="s">
        <v>1096</v>
      </c>
      <c r="F31" s="256" t="s">
        <v>1097</v>
      </c>
      <c r="G31" s="123" t="str">
        <f ca="1"/>
        <v>Pawnee CUSD 11</v>
      </c>
      <c r="H31" s="123" t="str">
        <f>IFERROR(VLOOKUP(ROWS($H$2:H31),$A$2:$B$996,2,FALSE),"")</f>
        <v/>
      </c>
    </row>
    <row r="32" spans="1:8" ht="15">
      <c r="A32" s="123">
        <f>IF(ISNUMBER(SEARCH('Cover Page'!$D$9,Table1[[#This Row],[School District]])),MAX($A$1:A31)+1,0)</f>
        <v>0</v>
      </c>
      <c r="B32" s="254" t="s">
        <v>221</v>
      </c>
      <c r="C32" s="255" t="s">
        <v>2506</v>
      </c>
      <c r="D32" s="256" t="s">
        <v>156</v>
      </c>
      <c r="E32" s="254" t="s">
        <v>1074</v>
      </c>
      <c r="F32" s="256" t="s">
        <v>1098</v>
      </c>
      <c r="G32" s="123" t="str">
        <f ca="1"/>
        <v>Pawnee CUSD 11</v>
      </c>
      <c r="H32" s="123" t="str">
        <f>IFERROR(VLOOKUP(ROWS($H$2:H32),$A$2:$B$996,2,FALSE),"")</f>
        <v/>
      </c>
    </row>
    <row r="33" spans="1:8" ht="15">
      <c r="A33" s="123">
        <f>IF(ISNUMBER(SEARCH('Cover Page'!$D$9,Table1[[#This Row],[School District]])),MAX($A$1:A32)+1,0)</f>
        <v>0</v>
      </c>
      <c r="B33" s="254" t="s">
        <v>222</v>
      </c>
      <c r="C33" s="255" t="s">
        <v>2507</v>
      </c>
      <c r="D33" s="256" t="s">
        <v>156</v>
      </c>
      <c r="E33" s="254" t="s">
        <v>1099</v>
      </c>
      <c r="F33" s="256" t="s">
        <v>1100</v>
      </c>
      <c r="G33" s="123" t="str">
        <f ca="1"/>
        <v>Pawnee CUSD 11</v>
      </c>
      <c r="H33" s="123" t="str">
        <f>IFERROR(VLOOKUP(ROWS($H$2:H33),$A$2:$B$996,2,FALSE),"")</f>
        <v/>
      </c>
    </row>
    <row r="34" spans="1:8" ht="15">
      <c r="A34" s="123">
        <f>IF(ISNUMBER(SEARCH('Cover Page'!$D$9,Table1[[#This Row],[School District]])),MAX($A$1:A33)+1,0)</f>
        <v>0</v>
      </c>
      <c r="B34" s="254" t="s">
        <v>223</v>
      </c>
      <c r="C34" s="255" t="s">
        <v>2508</v>
      </c>
      <c r="D34" s="256" t="s">
        <v>156</v>
      </c>
      <c r="E34" s="254" t="s">
        <v>1101</v>
      </c>
      <c r="F34" s="256" t="s">
        <v>1102</v>
      </c>
      <c r="G34" s="123" t="str">
        <f ca="1"/>
        <v>Pawnee CUSD 11</v>
      </c>
      <c r="H34" s="123" t="str">
        <f>IFERROR(VLOOKUP(ROWS($H$2:H34),$A$2:$B$996,2,FALSE),"")</f>
        <v/>
      </c>
    </row>
    <row r="35" spans="1:8" ht="15">
      <c r="A35" s="123">
        <f>IF(ISNUMBER(SEARCH('Cover Page'!$D$9,Table1[[#This Row],[School District]])),MAX($A$1:A34)+1,0)</f>
        <v>0</v>
      </c>
      <c r="B35" s="254" t="s">
        <v>224</v>
      </c>
      <c r="C35" s="255" t="s">
        <v>2509</v>
      </c>
      <c r="D35" s="256" t="s">
        <v>154</v>
      </c>
      <c r="E35" s="254" t="s">
        <v>1053</v>
      </c>
      <c r="F35" s="256" t="s">
        <v>1103</v>
      </c>
      <c r="G35" s="123" t="str">
        <f ca="1"/>
        <v>Pawnee CUSD 11</v>
      </c>
      <c r="H35" s="123" t="str">
        <f>IFERROR(VLOOKUP(ROWS($H$2:H35),$A$2:$B$996,2,FALSE),"")</f>
        <v/>
      </c>
    </row>
    <row r="36" spans="1:8" ht="15">
      <c r="A36" s="123">
        <f>IF(ISNUMBER(SEARCH('Cover Page'!$D$9,Table1[[#This Row],[School District]])),MAX($A$1:A35)+1,0)</f>
        <v>0</v>
      </c>
      <c r="B36" s="254" t="s">
        <v>225</v>
      </c>
      <c r="C36" s="255" t="s">
        <v>2510</v>
      </c>
      <c r="D36" s="256" t="s">
        <v>156</v>
      </c>
      <c r="E36" s="254" t="s">
        <v>1104</v>
      </c>
      <c r="F36" s="256" t="s">
        <v>1105</v>
      </c>
      <c r="G36" s="123" t="str">
        <f ca="1"/>
        <v>Pawnee CUSD 11</v>
      </c>
      <c r="H36" s="123" t="str">
        <f>IFERROR(VLOOKUP(ROWS($H$2:H36),$A$2:$B$996,2,FALSE),"")</f>
        <v/>
      </c>
    </row>
    <row r="37" spans="1:8" ht="15">
      <c r="A37" s="123">
        <f>IF(ISNUMBER(SEARCH('Cover Page'!$D$9,Table1[[#This Row],[School District]])),MAX($A$1:A36)+1,0)</f>
        <v>0</v>
      </c>
      <c r="B37" s="254" t="s">
        <v>226</v>
      </c>
      <c r="C37" s="255" t="s">
        <v>2511</v>
      </c>
      <c r="D37" s="256" t="s">
        <v>156</v>
      </c>
      <c r="E37" s="254" t="s">
        <v>1106</v>
      </c>
      <c r="F37" s="256" t="s">
        <v>1107</v>
      </c>
      <c r="G37" s="123" t="str">
        <f ca="1"/>
        <v>Pawnee CUSD 11</v>
      </c>
      <c r="H37" s="123" t="str">
        <f>IFERROR(VLOOKUP(ROWS($H$2:H37),$A$2:$B$996,2,FALSE),"")</f>
        <v/>
      </c>
    </row>
    <row r="38" spans="1:8" ht="15">
      <c r="A38" s="123">
        <f>IF(ISNUMBER(SEARCH('Cover Page'!$D$9,Table1[[#This Row],[School District]])),MAX($A$1:A37)+1,0)</f>
        <v>0</v>
      </c>
      <c r="B38" s="254" t="s">
        <v>227</v>
      </c>
      <c r="C38" s="255" t="s">
        <v>2512</v>
      </c>
      <c r="D38" s="256" t="s">
        <v>156</v>
      </c>
      <c r="E38" s="254" t="s">
        <v>1106</v>
      </c>
      <c r="F38" s="256" t="s">
        <v>1108</v>
      </c>
      <c r="G38" s="123" t="str">
        <f ca="1"/>
        <v>Pawnee CUSD 11</v>
      </c>
      <c r="H38" s="123" t="str">
        <f>IFERROR(VLOOKUP(ROWS($H$2:H38),$A$2:$B$996,2,FALSE),"")</f>
        <v/>
      </c>
    </row>
    <row r="39" spans="1:8" ht="15">
      <c r="A39" s="123">
        <f>IF(ISNUMBER(SEARCH('Cover Page'!$D$9,Table1[[#This Row],[School District]])),MAX($A$1:A38)+1,0)</f>
        <v>0</v>
      </c>
      <c r="B39" s="254" t="s">
        <v>228</v>
      </c>
      <c r="C39" s="255" t="s">
        <v>2513</v>
      </c>
      <c r="D39" s="256" t="s">
        <v>154</v>
      </c>
      <c r="E39" s="254" t="s">
        <v>1057</v>
      </c>
      <c r="F39" s="256" t="s">
        <v>1109</v>
      </c>
      <c r="G39" s="123" t="str">
        <f ca="1"/>
        <v>Pawnee CUSD 11</v>
      </c>
      <c r="H39" s="123" t="str">
        <f>IFERROR(VLOOKUP(ROWS($H$2:H39),$A$2:$B$996,2,FALSE),"")</f>
        <v/>
      </c>
    </row>
    <row r="40" spans="1:8" ht="15">
      <c r="A40" s="123">
        <f>IF(ISNUMBER(SEARCH('Cover Page'!$D$9,Table1[[#This Row],[School District]])),MAX($A$1:A39)+1,0)</f>
        <v>0</v>
      </c>
      <c r="B40" s="254" t="s">
        <v>229</v>
      </c>
      <c r="C40" s="255" t="s">
        <v>2514</v>
      </c>
      <c r="D40" s="256" t="s">
        <v>154</v>
      </c>
      <c r="E40" s="254" t="s">
        <v>1053</v>
      </c>
      <c r="F40" s="256" t="s">
        <v>1110</v>
      </c>
      <c r="G40" s="123" t="str">
        <f ca="1"/>
        <v>Pawnee CUSD 11</v>
      </c>
      <c r="H40" s="123" t="str">
        <f>IFERROR(VLOOKUP(ROWS($H$2:H40),$A$2:$B$996,2,FALSE),"")</f>
        <v/>
      </c>
    </row>
    <row r="41" spans="1:8" ht="15">
      <c r="A41" s="123">
        <f>IF(ISNUMBER(SEARCH('Cover Page'!$D$9,Table1[[#This Row],[School District]])),MAX($A$1:A40)+1,0)</f>
        <v>0</v>
      </c>
      <c r="B41" s="254" t="s">
        <v>230</v>
      </c>
      <c r="C41" s="255" t="s">
        <v>2515</v>
      </c>
      <c r="D41" s="256" t="s">
        <v>156</v>
      </c>
      <c r="E41" s="254" t="s">
        <v>1104</v>
      </c>
      <c r="F41" s="256" t="s">
        <v>1111</v>
      </c>
      <c r="G41" s="123" t="str">
        <f ca="1"/>
        <v>Pawnee CUSD 11</v>
      </c>
      <c r="H41" s="123" t="str">
        <f>IFERROR(VLOOKUP(ROWS($H$2:H41),$A$2:$B$996,2,FALSE),"")</f>
        <v/>
      </c>
    </row>
    <row r="42" spans="1:8" ht="15">
      <c r="A42" s="123">
        <f>IF(ISNUMBER(SEARCH('Cover Page'!$D$9,Table1[[#This Row],[School District]])),MAX($A$1:A41)+1,0)</f>
        <v>0</v>
      </c>
      <c r="B42" s="254" t="s">
        <v>231</v>
      </c>
      <c r="C42" s="255" t="s">
        <v>2516</v>
      </c>
      <c r="D42" s="256" t="s">
        <v>154</v>
      </c>
      <c r="E42" s="254" t="s">
        <v>1051</v>
      </c>
      <c r="F42" s="256" t="s">
        <v>1112</v>
      </c>
      <c r="G42" s="123" t="str">
        <f ca="1"/>
        <v>Pawnee CUSD 11</v>
      </c>
      <c r="H42" s="123" t="str">
        <f>IFERROR(VLOOKUP(ROWS($H$2:H42),$A$2:$B$996,2,FALSE),"")</f>
        <v/>
      </c>
    </row>
    <row r="43" spans="1:8" ht="15">
      <c r="A43" s="123">
        <f>IF(ISNUMBER(SEARCH('Cover Page'!$D$9,Table1[[#This Row],[School District]])),MAX($A$1:A42)+1,0)</f>
        <v>0</v>
      </c>
      <c r="B43" s="254" t="s">
        <v>232</v>
      </c>
      <c r="C43" s="255" t="s">
        <v>2517</v>
      </c>
      <c r="D43" s="256" t="s">
        <v>156</v>
      </c>
      <c r="E43" s="254" t="s">
        <v>2298</v>
      </c>
      <c r="F43" s="256" t="s">
        <v>1113</v>
      </c>
      <c r="G43" s="123" t="str">
        <f ca="1"/>
        <v>Pawnee CUSD 11</v>
      </c>
      <c r="H43" s="123" t="str">
        <f>IFERROR(VLOOKUP(ROWS($H$2:H43),$A$2:$B$996,2,FALSE),"")</f>
        <v/>
      </c>
    </row>
    <row r="44" spans="1:8" ht="15">
      <c r="A44" s="123">
        <f>IF(ISNUMBER(SEARCH('Cover Page'!$D$9,Table1[[#This Row],[School District]])),MAX($A$1:A43)+1,0)</f>
        <v>0</v>
      </c>
      <c r="B44" s="254" t="s">
        <v>233</v>
      </c>
      <c r="C44" s="255" t="s">
        <v>2518</v>
      </c>
      <c r="D44" s="256" t="s">
        <v>154</v>
      </c>
      <c r="E44" s="254" t="s">
        <v>1057</v>
      </c>
      <c r="F44" s="256" t="s">
        <v>1114</v>
      </c>
      <c r="G44" s="123" t="str">
        <f ca="1"/>
        <v>Pawnee CUSD 11</v>
      </c>
      <c r="H44" s="123" t="str">
        <f>IFERROR(VLOOKUP(ROWS($H$2:H44),$A$2:$B$996,2,FALSE),"")</f>
        <v/>
      </c>
    </row>
    <row r="45" spans="1:8" ht="15">
      <c r="A45" s="123">
        <f>IF(ISNUMBER(SEARCH('Cover Page'!$D$9,Table1[[#This Row],[School District]])),MAX($A$1:A44)+1,0)</f>
        <v>0</v>
      </c>
      <c r="B45" s="254" t="s">
        <v>234</v>
      </c>
      <c r="C45" s="255" t="s">
        <v>2519</v>
      </c>
      <c r="D45" s="256" t="s">
        <v>154</v>
      </c>
      <c r="E45" s="254" t="s">
        <v>1115</v>
      </c>
      <c r="F45" s="256" t="s">
        <v>1116</v>
      </c>
      <c r="G45" s="123" t="str">
        <f ca="1"/>
        <v>Pawnee CUSD 11</v>
      </c>
      <c r="H45" s="123" t="str">
        <f>IFERROR(VLOOKUP(ROWS($H$2:H45),$A$2:$B$996,2,FALSE),"")</f>
        <v/>
      </c>
    </row>
    <row r="46" spans="1:8" ht="15">
      <c r="A46" s="123">
        <f>IF(ISNUMBER(SEARCH('Cover Page'!$D$9,Table1[[#This Row],[School District]])),MAX($A$1:A45)+1,0)</f>
        <v>0</v>
      </c>
      <c r="B46" s="254" t="s">
        <v>235</v>
      </c>
      <c r="C46" s="255" t="s">
        <v>2520</v>
      </c>
      <c r="D46" s="256" t="s">
        <v>156</v>
      </c>
      <c r="E46" s="254" t="s">
        <v>1106</v>
      </c>
      <c r="F46" s="256" t="s">
        <v>1117</v>
      </c>
      <c r="G46" s="123" t="str">
        <f ca="1"/>
        <v>Pawnee CUSD 11</v>
      </c>
      <c r="H46" s="123" t="str">
        <f>IFERROR(VLOOKUP(ROWS($H$2:H46),$A$2:$B$996,2,FALSE),"")</f>
        <v/>
      </c>
    </row>
    <row r="47" spans="1:8" ht="15">
      <c r="A47" s="123">
        <f>IF(ISNUMBER(SEARCH('Cover Page'!$D$9,Table1[[#This Row],[School District]])),MAX($A$1:A46)+1,0)</f>
        <v>0</v>
      </c>
      <c r="B47" s="254" t="s">
        <v>1118</v>
      </c>
      <c r="C47" s="255" t="s">
        <v>2521</v>
      </c>
      <c r="D47" s="256" t="s">
        <v>154</v>
      </c>
      <c r="E47" s="254" t="s">
        <v>1051</v>
      </c>
      <c r="F47" s="256" t="s">
        <v>1119</v>
      </c>
      <c r="G47" s="123" t="str">
        <f ca="1"/>
        <v>Pawnee CUSD 11</v>
      </c>
      <c r="H47" s="123" t="str">
        <f>IFERROR(VLOOKUP(ROWS($H$2:H47),$A$2:$B$996,2,FALSE),"")</f>
        <v/>
      </c>
    </row>
    <row r="48" spans="1:8" ht="15">
      <c r="A48" s="123">
        <f>IF(ISNUMBER(SEARCH('Cover Page'!$D$9,Table1[[#This Row],[School District]])),MAX($A$1:A47)+1,0)</f>
        <v>0</v>
      </c>
      <c r="B48" s="254" t="s">
        <v>236</v>
      </c>
      <c r="C48" s="255" t="s">
        <v>2522</v>
      </c>
      <c r="D48" s="256" t="s">
        <v>156</v>
      </c>
      <c r="E48" s="254" t="s">
        <v>1047</v>
      </c>
      <c r="F48" s="256" t="s">
        <v>1120</v>
      </c>
      <c r="G48" s="123" t="str">
        <f ca="1"/>
        <v>Pawnee CUSD 11</v>
      </c>
      <c r="H48" s="123" t="str">
        <f>IFERROR(VLOOKUP(ROWS($H$2:H48),$A$2:$B$996,2,FALSE),"")</f>
        <v/>
      </c>
    </row>
    <row r="49" spans="1:8" ht="15">
      <c r="A49" s="123">
        <f>IF(ISNUMBER(SEARCH('Cover Page'!$D$9,Table1[[#This Row],[School District]])),MAX($A$1:A48)+1,0)</f>
        <v>0</v>
      </c>
      <c r="B49" s="254" t="s">
        <v>237</v>
      </c>
      <c r="C49" s="255" t="s">
        <v>2523</v>
      </c>
      <c r="D49" s="256" t="s">
        <v>156</v>
      </c>
      <c r="E49" s="254" t="s">
        <v>2299</v>
      </c>
      <c r="F49" s="256" t="s">
        <v>1121</v>
      </c>
      <c r="G49" s="123" t="str">
        <f ca="1"/>
        <v>Pawnee CUSD 11</v>
      </c>
      <c r="H49" s="123" t="str">
        <f>IFERROR(VLOOKUP(ROWS($H$2:H49),$A$2:$B$996,2,FALSE),"")</f>
        <v/>
      </c>
    </row>
    <row r="50" spans="1:8" ht="15">
      <c r="A50" s="123">
        <f>IF(ISNUMBER(SEARCH('Cover Page'!$D$9,Table1[[#This Row],[School District]])),MAX($A$1:A49)+1,0)</f>
        <v>0</v>
      </c>
      <c r="B50" s="254" t="s">
        <v>1122</v>
      </c>
      <c r="C50" s="255" t="s">
        <v>2524</v>
      </c>
      <c r="D50" s="256" t="s">
        <v>156</v>
      </c>
      <c r="E50" s="254" t="s">
        <v>1123</v>
      </c>
      <c r="F50" s="256" t="s">
        <v>1124</v>
      </c>
      <c r="G50" s="123" t="str">
        <f ca="1"/>
        <v>Pawnee CUSD 11</v>
      </c>
      <c r="H50" s="123" t="str">
        <f>IFERROR(VLOOKUP(ROWS($H$2:H50),$A$2:$B$996,2,FALSE),"")</f>
        <v/>
      </c>
    </row>
    <row r="51" spans="1:8" ht="15" customHeight="1">
      <c r="A51" s="123">
        <f>IF(ISNUMBER(SEARCH('Cover Page'!$D$9,Table1[[#This Row],[School District]])),MAX($A$1:A50)+1,0)</f>
        <v>0</v>
      </c>
      <c r="B51" s="254" t="s">
        <v>238</v>
      </c>
      <c r="C51" s="255" t="s">
        <v>2525</v>
      </c>
      <c r="D51" s="256" t="s">
        <v>154</v>
      </c>
      <c r="E51" s="254" t="s">
        <v>2300</v>
      </c>
      <c r="F51" s="256" t="s">
        <v>1125</v>
      </c>
      <c r="G51" s="123" t="str">
        <f ca="1"/>
        <v>Pawnee CUSD 11</v>
      </c>
      <c r="H51" s="123" t="str">
        <f>IFERROR(VLOOKUP(ROWS($H$2:H51),$A$2:$B$996,2,FALSE),"")</f>
        <v/>
      </c>
    </row>
    <row r="52" spans="1:8" ht="15">
      <c r="A52" s="123">
        <f>IF(ISNUMBER(SEARCH('Cover Page'!$D$9,Table1[[#This Row],[School District]])),MAX($A$1:A51)+1,0)</f>
        <v>0</v>
      </c>
      <c r="B52" s="254" t="s">
        <v>239</v>
      </c>
      <c r="C52" s="255" t="s">
        <v>2526</v>
      </c>
      <c r="D52" s="256" t="s">
        <v>201</v>
      </c>
      <c r="E52" s="254" t="s">
        <v>2300</v>
      </c>
      <c r="F52" s="256" t="s">
        <v>1126</v>
      </c>
      <c r="G52" s="123" t="str">
        <f ca="1"/>
        <v>Pawnee CUSD 11</v>
      </c>
      <c r="H52" s="123" t="str">
        <f>IFERROR(VLOOKUP(ROWS($H$2:H52),$A$2:$B$996,2,FALSE),"")</f>
        <v/>
      </c>
    </row>
    <row r="53" spans="1:8" ht="15">
      <c r="A53" s="123">
        <f>IF(ISNUMBER(SEARCH('Cover Page'!$D$9,Table1[[#This Row],[School District]])),MAX($A$1:A52)+1,0)</f>
        <v>0</v>
      </c>
      <c r="B53" s="254" t="s">
        <v>240</v>
      </c>
      <c r="C53" s="255" t="s">
        <v>2527</v>
      </c>
      <c r="D53" s="256" t="s">
        <v>154</v>
      </c>
      <c r="E53" s="254" t="s">
        <v>2300</v>
      </c>
      <c r="F53" s="256" t="s">
        <v>1127</v>
      </c>
      <c r="G53" s="123" t="str">
        <f ca="1"/>
        <v>Pawnee CUSD 11</v>
      </c>
      <c r="H53" s="123" t="str">
        <f>IFERROR(VLOOKUP(ROWS($H$2:H53),$A$2:$B$996,2,FALSE),"")</f>
        <v/>
      </c>
    </row>
    <row r="54" spans="1:8" ht="15">
      <c r="A54" s="123">
        <f>IF(ISNUMBER(SEARCH('Cover Page'!$D$9,Table1[[#This Row],[School District]])),MAX($A$1:A53)+1,0)</f>
        <v>0</v>
      </c>
      <c r="B54" s="254" t="s">
        <v>241</v>
      </c>
      <c r="C54" s="255" t="s">
        <v>2528</v>
      </c>
      <c r="D54" s="256" t="s">
        <v>155</v>
      </c>
      <c r="E54" s="254" t="s">
        <v>2300</v>
      </c>
      <c r="F54" s="256" t="s">
        <v>1128</v>
      </c>
      <c r="G54" s="123" t="str">
        <f ca="1"/>
        <v>Pawnee CUSD 11</v>
      </c>
      <c r="H54" s="123" t="str">
        <f>IFERROR(VLOOKUP(ROWS($H$2:H54),$A$2:$B$996,2,FALSE),"")</f>
        <v/>
      </c>
    </row>
    <row r="55" spans="1:8" ht="15">
      <c r="A55" s="123">
        <f>IF(ISNUMBER(SEARCH('Cover Page'!$D$9,Table1[[#This Row],[School District]])),MAX($A$1:A54)+1,0)</f>
        <v>0</v>
      </c>
      <c r="B55" s="254" t="s">
        <v>242</v>
      </c>
      <c r="C55" s="255" t="s">
        <v>2529</v>
      </c>
      <c r="D55" s="256" t="s">
        <v>154</v>
      </c>
      <c r="E55" s="254" t="s">
        <v>1053</v>
      </c>
      <c r="F55" s="256" t="s">
        <v>1129</v>
      </c>
      <c r="G55" s="123" t="str">
        <f ca="1"/>
        <v>Pawnee CUSD 11</v>
      </c>
      <c r="H55" s="123" t="str">
        <f>IFERROR(VLOOKUP(ROWS($H$2:H55),$A$2:$B$996,2,FALSE),"")</f>
        <v/>
      </c>
    </row>
    <row r="56" spans="1:8" ht="15">
      <c r="A56" s="123">
        <f>IF(ISNUMBER(SEARCH('Cover Page'!$D$9,Table1[[#This Row],[School District]])),MAX($A$1:A55)+1,0)</f>
        <v>0</v>
      </c>
      <c r="B56" s="254" t="s">
        <v>243</v>
      </c>
      <c r="C56" s="255" t="s">
        <v>2530</v>
      </c>
      <c r="D56" s="256" t="s">
        <v>156</v>
      </c>
      <c r="E56" s="254" t="s">
        <v>2301</v>
      </c>
      <c r="F56" s="256" t="s">
        <v>1131</v>
      </c>
      <c r="G56" s="123" t="str">
        <f ca="1"/>
        <v>Pawnee CUSD 11</v>
      </c>
      <c r="H56" s="123" t="str">
        <f>IFERROR(VLOOKUP(ROWS($H$2:H56),$A$2:$B$996,2,FALSE),"")</f>
        <v/>
      </c>
    </row>
    <row r="57" spans="1:8" ht="15">
      <c r="A57" s="123">
        <f>IF(ISNUMBER(SEARCH('Cover Page'!$D$9,Table1[[#This Row],[School District]])),MAX($A$1:A56)+1,0)</f>
        <v>0</v>
      </c>
      <c r="B57" s="254" t="s">
        <v>244</v>
      </c>
      <c r="C57" s="255" t="s">
        <v>2531</v>
      </c>
      <c r="D57" s="256" t="s">
        <v>156</v>
      </c>
      <c r="E57" s="254" t="s">
        <v>1132</v>
      </c>
      <c r="F57" s="256" t="s">
        <v>1133</v>
      </c>
      <c r="G57" s="123" t="str">
        <f ca="1"/>
        <v>Pawnee CUSD 11</v>
      </c>
      <c r="H57" s="123" t="str">
        <f>IFERROR(VLOOKUP(ROWS($H$2:H57),$A$2:$B$996,2,FALSE),"")</f>
        <v/>
      </c>
    </row>
    <row r="58" spans="1:8" ht="15">
      <c r="A58" s="123">
        <f>IF(ISNUMBER(SEARCH('Cover Page'!$D$9,Table1[[#This Row],[School District]])),MAX($A$1:A57)+1,0)</f>
        <v>0</v>
      </c>
      <c r="B58" s="254" t="s">
        <v>245</v>
      </c>
      <c r="C58" s="255" t="s">
        <v>2532</v>
      </c>
      <c r="D58" s="256" t="s">
        <v>154</v>
      </c>
      <c r="E58" s="254" t="s">
        <v>2302</v>
      </c>
      <c r="F58" s="256" t="s">
        <v>1134</v>
      </c>
      <c r="G58" s="123" t="str">
        <f ca="1"/>
        <v>Pawnee CUSD 11</v>
      </c>
      <c r="H58" s="123" t="str">
        <f>IFERROR(VLOOKUP(ROWS($H$2:H58),$A$2:$B$996,2,FALSE),"")</f>
        <v/>
      </c>
    </row>
    <row r="59" spans="1:8" ht="15">
      <c r="A59" s="123">
        <f>IF(ISNUMBER(SEARCH('Cover Page'!$D$9,Table1[[#This Row],[School District]])),MAX($A$1:A58)+1,0)</f>
        <v>0</v>
      </c>
      <c r="B59" s="254" t="s">
        <v>246</v>
      </c>
      <c r="C59" s="255" t="s">
        <v>2533</v>
      </c>
      <c r="D59" s="256" t="s">
        <v>154</v>
      </c>
      <c r="E59" s="254" t="s">
        <v>1049</v>
      </c>
      <c r="F59" s="256" t="s">
        <v>1135</v>
      </c>
      <c r="G59" s="123" t="str">
        <f ca="1"/>
        <v>Pawnee CUSD 11</v>
      </c>
      <c r="H59" s="123" t="str">
        <f>IFERROR(VLOOKUP(ROWS($H$2:H59),$A$2:$B$996,2,FALSE),"")</f>
        <v/>
      </c>
    </row>
    <row r="60" spans="1:8" ht="15">
      <c r="A60" s="123">
        <f>IF(ISNUMBER(SEARCH('Cover Page'!$D$9,Table1[[#This Row],[School District]])),MAX($A$1:A59)+1,0)</f>
        <v>0</v>
      </c>
      <c r="B60" s="254" t="s">
        <v>247</v>
      </c>
      <c r="C60" s="255" t="s">
        <v>2534</v>
      </c>
      <c r="D60" s="256" t="s">
        <v>154</v>
      </c>
      <c r="E60" s="254" t="s">
        <v>1055</v>
      </c>
      <c r="F60" s="256" t="s">
        <v>1136</v>
      </c>
      <c r="G60" s="123" t="str">
        <f ca="1"/>
        <v>Pawnee CUSD 11</v>
      </c>
      <c r="H60" s="123" t="str">
        <f>IFERROR(VLOOKUP(ROWS($H$2:H60),$A$2:$B$996,2,FALSE),"")</f>
        <v/>
      </c>
    </row>
    <row r="61" spans="1:8" ht="15">
      <c r="A61" s="123">
        <f>IF(ISNUMBER(SEARCH('Cover Page'!$D$9,Table1[[#This Row],[School District]])),MAX($A$1:A60)+1,0)</f>
        <v>0</v>
      </c>
      <c r="B61" s="254" t="s">
        <v>1137</v>
      </c>
      <c r="C61" s="255" t="s">
        <v>2535</v>
      </c>
      <c r="D61" s="256" t="s">
        <v>155</v>
      </c>
      <c r="E61" s="254" t="s">
        <v>1055</v>
      </c>
      <c r="F61" s="256" t="s">
        <v>1138</v>
      </c>
      <c r="G61" s="123" t="str">
        <f ca="1"/>
        <v>Pawnee CUSD 11</v>
      </c>
      <c r="H61" s="123" t="str">
        <f>IFERROR(VLOOKUP(ROWS($H$2:H61),$A$2:$B$996,2,FALSE),"")</f>
        <v/>
      </c>
    </row>
    <row r="62" spans="1:8" ht="15">
      <c r="A62" s="123">
        <f>IF(ISNUMBER(SEARCH('Cover Page'!$D$9,Table1[[#This Row],[School District]])),MAX($A$1:A61)+1,0)</f>
        <v>0</v>
      </c>
      <c r="B62" s="254" t="s">
        <v>248</v>
      </c>
      <c r="C62" s="255" t="s">
        <v>2536</v>
      </c>
      <c r="D62" s="256" t="s">
        <v>154</v>
      </c>
      <c r="E62" s="254" t="s">
        <v>1053</v>
      </c>
      <c r="F62" s="256" t="s">
        <v>1139</v>
      </c>
      <c r="G62" s="123" t="str">
        <f ca="1"/>
        <v>Pawnee CUSD 11</v>
      </c>
      <c r="H62" s="123" t="str">
        <f>IFERROR(VLOOKUP(ROWS($H$2:H62),$A$2:$B$996,2,FALSE),"")</f>
        <v/>
      </c>
    </row>
    <row r="63" spans="1:8" ht="15">
      <c r="A63" s="123">
        <f>IF(ISNUMBER(SEARCH('Cover Page'!$D$9,Table1[[#This Row],[School District]])),MAX($A$1:A62)+1,0)</f>
        <v>0</v>
      </c>
      <c r="B63" s="254" t="s">
        <v>249</v>
      </c>
      <c r="C63" s="255" t="s">
        <v>2537</v>
      </c>
      <c r="D63" s="256" t="s">
        <v>154</v>
      </c>
      <c r="E63" s="254" t="s">
        <v>1053</v>
      </c>
      <c r="F63" s="256" t="s">
        <v>1140</v>
      </c>
      <c r="G63" s="123" t="str">
        <f ca="1"/>
        <v>Pawnee CUSD 11</v>
      </c>
      <c r="H63" s="123" t="str">
        <f>IFERROR(VLOOKUP(ROWS($H$2:H63),$A$2:$B$996,2,FALSE),"")</f>
        <v/>
      </c>
    </row>
    <row r="64" spans="1:8" ht="15">
      <c r="A64" s="123">
        <f>IF(ISNUMBER(SEARCH('Cover Page'!$D$9,Table1[[#This Row],[School District]])),MAX($A$1:A63)+1,0)</f>
        <v>0</v>
      </c>
      <c r="B64" s="254" t="s">
        <v>250</v>
      </c>
      <c r="C64" s="255" t="s">
        <v>2538</v>
      </c>
      <c r="D64" s="256" t="s">
        <v>154</v>
      </c>
      <c r="E64" s="254" t="s">
        <v>1053</v>
      </c>
      <c r="F64" s="256" t="s">
        <v>1141</v>
      </c>
      <c r="G64" s="123" t="str">
        <f ca="1"/>
        <v>Pawnee CUSD 11</v>
      </c>
      <c r="H64" s="123" t="str">
        <f>IFERROR(VLOOKUP(ROWS($H$2:H64),$A$2:$B$996,2,FALSE),"")</f>
        <v/>
      </c>
    </row>
    <row r="65" spans="1:8" ht="15">
      <c r="A65" s="123">
        <f>IF(ISNUMBER(SEARCH('Cover Page'!$D$9,Table1[[#This Row],[School District]])),MAX($A$1:A64)+1,0)</f>
        <v>0</v>
      </c>
      <c r="B65" s="254" t="s">
        <v>251</v>
      </c>
      <c r="C65" s="255" t="s">
        <v>2539</v>
      </c>
      <c r="D65" s="256" t="s">
        <v>156</v>
      </c>
      <c r="E65" s="254" t="s">
        <v>1069</v>
      </c>
      <c r="F65" s="256" t="s">
        <v>1142</v>
      </c>
      <c r="G65" s="123" t="str">
        <f ca="1"/>
        <v>Pawnee CUSD 11</v>
      </c>
      <c r="H65" s="123" t="str">
        <f>IFERROR(VLOOKUP(ROWS($H$2:H65),$A$2:$B$996,2,FALSE),"")</f>
        <v/>
      </c>
    </row>
    <row r="66" spans="1:8" ht="15" customHeight="1">
      <c r="A66" s="123">
        <f>IF(ISNUMBER(SEARCH('Cover Page'!$D$9,Table1[[#This Row],[School District]])),MAX($A$1:A65)+1,0)</f>
        <v>0</v>
      </c>
      <c r="B66" s="254" t="s">
        <v>252</v>
      </c>
      <c r="C66" s="255" t="s">
        <v>2540</v>
      </c>
      <c r="D66" s="256" t="s">
        <v>154</v>
      </c>
      <c r="E66" s="254" t="s">
        <v>1143</v>
      </c>
      <c r="F66" s="256" t="s">
        <v>1144</v>
      </c>
      <c r="G66" s="123" t="str">
        <f ca="1"/>
        <v>Pawnee CUSD 11</v>
      </c>
      <c r="H66" s="123" t="str">
        <f>IFERROR(VLOOKUP(ROWS($H$2:H66),$A$2:$B$996,2,FALSE),"")</f>
        <v/>
      </c>
    </row>
    <row r="67" spans="1:8" ht="15">
      <c r="A67" s="123">
        <f>IF(ISNUMBER(SEARCH('Cover Page'!$D$9,Table1[[#This Row],[School District]])),MAX($A$1:A66)+1,0)</f>
        <v>0</v>
      </c>
      <c r="B67" s="254" t="s">
        <v>253</v>
      </c>
      <c r="C67" s="255" t="s">
        <v>2541</v>
      </c>
      <c r="D67" s="256" t="s">
        <v>201</v>
      </c>
      <c r="E67" s="254" t="s">
        <v>1145</v>
      </c>
      <c r="F67" s="256" t="s">
        <v>1146</v>
      </c>
      <c r="G67" s="123" t="str">
        <f ca="1"/>
        <v>Pawnee CUSD 11</v>
      </c>
      <c r="H67" s="123" t="str">
        <f>IFERROR(VLOOKUP(ROWS($H$2:H67),$A$2:$B$996,2,FALSE),"")</f>
        <v/>
      </c>
    </row>
    <row r="68" spans="1:8" ht="15" customHeight="1">
      <c r="A68" s="123">
        <f>IF(ISNUMBER(SEARCH('Cover Page'!$D$9,Table1[[#This Row],[School District]])),MAX($A$1:A67)+1,0)</f>
        <v>0</v>
      </c>
      <c r="B68" s="254" t="s">
        <v>254</v>
      </c>
      <c r="C68" s="255" t="s">
        <v>2542</v>
      </c>
      <c r="D68" s="256" t="s">
        <v>154</v>
      </c>
      <c r="E68" s="254" t="s">
        <v>1051</v>
      </c>
      <c r="F68" s="256" t="s">
        <v>1147</v>
      </c>
      <c r="G68" s="123" t="str">
        <f ca="1"/>
        <v>Pawnee CUSD 11</v>
      </c>
      <c r="H68" s="123" t="str">
        <f>IFERROR(VLOOKUP(ROWS($H$2:H68),$A$2:$B$996,2,FALSE),"")</f>
        <v/>
      </c>
    </row>
    <row r="69" spans="1:8" ht="15">
      <c r="A69" s="123">
        <f>IF(ISNUMBER(SEARCH('Cover Page'!$D$9,Table1[[#This Row],[School District]])),MAX($A$1:A68)+1,0)</f>
        <v>0</v>
      </c>
      <c r="B69" s="254" t="s">
        <v>1148</v>
      </c>
      <c r="C69" s="255" t="s">
        <v>2543</v>
      </c>
      <c r="D69" s="256" t="s">
        <v>156</v>
      </c>
      <c r="E69" s="254" t="s">
        <v>1091</v>
      </c>
      <c r="F69" s="256" t="s">
        <v>1149</v>
      </c>
      <c r="G69" s="123" t="str">
        <f ca="1"/>
        <v>Pawnee CUSD 11</v>
      </c>
      <c r="H69" s="123" t="str">
        <f>IFERROR(VLOOKUP(ROWS($H$2:H69),$A$2:$B$996,2,FALSE),"")</f>
        <v/>
      </c>
    </row>
    <row r="70" spans="1:8" ht="15" customHeight="1">
      <c r="A70" s="123">
        <f>IF(ISNUMBER(SEARCH('Cover Page'!$D$9,Table1[[#This Row],[School District]])),MAX($A$1:A69)+1,0)</f>
        <v>0</v>
      </c>
      <c r="B70" s="254" t="s">
        <v>255</v>
      </c>
      <c r="C70" s="255" t="s">
        <v>2544</v>
      </c>
      <c r="D70" s="256" t="s">
        <v>201</v>
      </c>
      <c r="E70" s="254" t="s">
        <v>1091</v>
      </c>
      <c r="F70" s="256" t="s">
        <v>1149</v>
      </c>
      <c r="G70" s="123" t="str">
        <f ca="1"/>
        <v>Pawnee CUSD 11</v>
      </c>
      <c r="H70" s="123" t="str">
        <f>IFERROR(VLOOKUP(ROWS($H$2:H70),$A$2:$B$996,2,FALSE),"")</f>
        <v/>
      </c>
    </row>
    <row r="71" spans="1:8" ht="15">
      <c r="A71" s="123">
        <f>IF(ISNUMBER(SEARCH('Cover Page'!$D$9,Table1[[#This Row],[School District]])),MAX($A$1:A70)+1,0)</f>
        <v>0</v>
      </c>
      <c r="B71" s="254" t="s">
        <v>256</v>
      </c>
      <c r="C71" s="255" t="s">
        <v>2545</v>
      </c>
      <c r="D71" s="256" t="s">
        <v>201</v>
      </c>
      <c r="E71" s="254" t="s">
        <v>1150</v>
      </c>
      <c r="F71" s="256" t="s">
        <v>1151</v>
      </c>
      <c r="G71" s="123" t="str">
        <f ca="1"/>
        <v>Pawnee CUSD 11</v>
      </c>
      <c r="H71" s="123" t="str">
        <f>IFERROR(VLOOKUP(ROWS($H$2:H71),$A$2:$B$996,2,FALSE),"")</f>
        <v/>
      </c>
    </row>
    <row r="72" spans="1:8" ht="15">
      <c r="A72" s="123">
        <f>IF(ISNUMBER(SEARCH('Cover Page'!$D$9,Table1[[#This Row],[School District]])),MAX($A$1:A71)+1,0)</f>
        <v>0</v>
      </c>
      <c r="B72" s="254" t="s">
        <v>257</v>
      </c>
      <c r="C72" s="255" t="s">
        <v>2546</v>
      </c>
      <c r="D72" s="256" t="s">
        <v>155</v>
      </c>
      <c r="E72" s="254" t="s">
        <v>2303</v>
      </c>
      <c r="F72" s="256" t="s">
        <v>1152</v>
      </c>
      <c r="G72" s="123" t="str">
        <f ca="1"/>
        <v>Pawnee CUSD 11</v>
      </c>
      <c r="H72" s="123" t="str">
        <f>IFERROR(VLOOKUP(ROWS($H$2:H72),$A$2:$B$996,2,FALSE),"")</f>
        <v/>
      </c>
    </row>
    <row r="73" spans="1:8" ht="15" customHeight="1">
      <c r="A73" s="123">
        <f>IF(ISNUMBER(SEARCH('Cover Page'!$D$9,Table1[[#This Row],[School District]])),MAX($A$1:A72)+1,0)</f>
        <v>0</v>
      </c>
      <c r="B73" s="254" t="s">
        <v>258</v>
      </c>
      <c r="C73" s="255" t="s">
        <v>2547</v>
      </c>
      <c r="D73" s="256" t="s">
        <v>154</v>
      </c>
      <c r="E73" s="254" t="s">
        <v>2302</v>
      </c>
      <c r="F73" s="256" t="s">
        <v>1153</v>
      </c>
      <c r="G73" s="123" t="str">
        <f ca="1"/>
        <v>Pawnee CUSD 11</v>
      </c>
      <c r="H73" s="123" t="str">
        <f>IFERROR(VLOOKUP(ROWS($H$2:H73),$A$2:$B$996,2,FALSE),"")</f>
        <v/>
      </c>
    </row>
    <row r="74" spans="1:8" ht="15">
      <c r="A74" s="123">
        <f>IF(ISNUMBER(SEARCH('Cover Page'!$D$9,Table1[[#This Row],[School District]])),MAX($A$1:A73)+1,0)</f>
        <v>0</v>
      </c>
      <c r="B74" s="254" t="s">
        <v>259</v>
      </c>
      <c r="C74" s="255" t="s">
        <v>2548</v>
      </c>
      <c r="D74" s="256" t="s">
        <v>201</v>
      </c>
      <c r="E74" s="254" t="s">
        <v>1154</v>
      </c>
      <c r="F74" s="256" t="s">
        <v>1155</v>
      </c>
      <c r="G74" s="123" t="str">
        <f ca="1"/>
        <v>Pawnee CUSD 11</v>
      </c>
      <c r="H74" s="123" t="str">
        <f>IFERROR(VLOOKUP(ROWS($H$2:H74),$A$2:$B$996,2,FALSE),"")</f>
        <v/>
      </c>
    </row>
    <row r="75" spans="1:8" ht="15">
      <c r="A75" s="123">
        <f>IF(ISNUMBER(SEARCH('Cover Page'!$D$9,Table1[[#This Row],[School District]])),MAX($A$1:A74)+1,0)</f>
        <v>0</v>
      </c>
      <c r="B75" s="254" t="s">
        <v>260</v>
      </c>
      <c r="C75" s="255" t="s">
        <v>2549</v>
      </c>
      <c r="D75" s="256" t="s">
        <v>156</v>
      </c>
      <c r="E75" s="254" t="s">
        <v>1154</v>
      </c>
      <c r="F75" s="256" t="s">
        <v>1156</v>
      </c>
      <c r="G75" s="123" t="str">
        <f ca="1"/>
        <v>Pawnee CUSD 11</v>
      </c>
      <c r="H75" s="123" t="str">
        <f>IFERROR(VLOOKUP(ROWS($H$2:H75),$A$2:$B$996,2,FALSE),"")</f>
        <v/>
      </c>
    </row>
    <row r="76" spans="1:8" ht="15">
      <c r="A76" s="123">
        <f>IF(ISNUMBER(SEARCH('Cover Page'!$D$9,Table1[[#This Row],[School District]])),MAX($A$1:A75)+1,0)</f>
        <v>0</v>
      </c>
      <c r="B76" s="254" t="s">
        <v>261</v>
      </c>
      <c r="C76" s="255" t="s">
        <v>2550</v>
      </c>
      <c r="D76" s="256" t="s">
        <v>156</v>
      </c>
      <c r="E76" s="254" t="s">
        <v>2304</v>
      </c>
      <c r="F76" s="256" t="s">
        <v>1158</v>
      </c>
      <c r="G76" s="123" t="str">
        <f ca="1"/>
        <v>Pawnee CUSD 11</v>
      </c>
      <c r="H76" s="123" t="str">
        <f>IFERROR(VLOOKUP(ROWS($H$2:H76),$A$2:$B$996,2,FALSE),"")</f>
        <v/>
      </c>
    </row>
    <row r="77" spans="1:8" ht="15" customHeight="1">
      <c r="A77" s="123">
        <f>IF(ISNUMBER(SEARCH('Cover Page'!$D$9,Table1[[#This Row],[School District]])),MAX($A$1:A76)+1,0)</f>
        <v>0</v>
      </c>
      <c r="B77" s="254" t="s">
        <v>1159</v>
      </c>
      <c r="C77" s="255" t="s">
        <v>2551</v>
      </c>
      <c r="D77" s="256" t="s">
        <v>156</v>
      </c>
      <c r="E77" s="254" t="s">
        <v>1143</v>
      </c>
      <c r="F77" s="256" t="s">
        <v>1160</v>
      </c>
      <c r="G77" s="123" t="str">
        <f ca="1"/>
        <v>Pawnee CUSD 11</v>
      </c>
      <c r="H77" s="123" t="str">
        <f>IFERROR(VLOOKUP(ROWS($H$2:H77),$A$2:$B$996,2,FALSE),"")</f>
        <v/>
      </c>
    </row>
    <row r="78" spans="1:8" ht="15">
      <c r="A78" s="123">
        <f>IF(ISNUMBER(SEARCH('Cover Page'!$D$9,Table1[[#This Row],[School District]])),MAX($A$1:A77)+1,0)</f>
        <v>0</v>
      </c>
      <c r="B78" s="254" t="s">
        <v>262</v>
      </c>
      <c r="C78" s="255" t="s">
        <v>2552</v>
      </c>
      <c r="D78" s="256" t="s">
        <v>201</v>
      </c>
      <c r="E78" s="254" t="s">
        <v>1195</v>
      </c>
      <c r="F78" s="256" t="s">
        <v>1162</v>
      </c>
      <c r="G78" s="123" t="str">
        <f ca="1"/>
        <v>Pawnee CUSD 11</v>
      </c>
      <c r="H78" s="123" t="str">
        <f>IFERROR(VLOOKUP(ROWS($H$2:H78),$A$2:$B$996,2,FALSE),"")</f>
        <v/>
      </c>
    </row>
    <row r="79" spans="1:8" ht="15" customHeight="1">
      <c r="A79" s="123">
        <f>IF(ISNUMBER(SEARCH('Cover Page'!$D$9,Table1[[#This Row],[School District]])),MAX($A$1:A78)+1,0)</f>
        <v>0</v>
      </c>
      <c r="B79" s="254" t="s">
        <v>1163</v>
      </c>
      <c r="C79" s="255" t="s">
        <v>2553</v>
      </c>
      <c r="D79" s="256" t="s">
        <v>156</v>
      </c>
      <c r="E79" s="254" t="s">
        <v>2305</v>
      </c>
      <c r="F79" s="256" t="s">
        <v>1165</v>
      </c>
      <c r="G79" s="123" t="str">
        <f ca="1"/>
        <v>Pawnee CUSD 11</v>
      </c>
      <c r="H79" s="123" t="str">
        <f>IFERROR(VLOOKUP(ROWS($H$2:H79),$A$2:$B$996,2,FALSE),"")</f>
        <v/>
      </c>
    </row>
    <row r="80" spans="1:8" ht="15">
      <c r="A80" s="123">
        <f>IF(ISNUMBER(SEARCH('Cover Page'!$D$9,Table1[[#This Row],[School District]])),MAX($A$1:A79)+1,0)</f>
        <v>0</v>
      </c>
      <c r="B80" s="254" t="s">
        <v>263</v>
      </c>
      <c r="C80" s="255" t="s">
        <v>2554</v>
      </c>
      <c r="D80" s="256" t="s">
        <v>201</v>
      </c>
      <c r="E80" s="254" t="s">
        <v>2306</v>
      </c>
      <c r="F80" s="256" t="s">
        <v>1167</v>
      </c>
      <c r="G80" s="123" t="str">
        <f ca="1"/>
        <v>Pawnee CUSD 11</v>
      </c>
      <c r="H80" s="123" t="str">
        <f>IFERROR(VLOOKUP(ROWS($H$2:H80),$A$2:$B$996,2,FALSE),"")</f>
        <v/>
      </c>
    </row>
    <row r="81" spans="1:8" ht="15">
      <c r="A81" s="123">
        <f>IF(ISNUMBER(SEARCH('Cover Page'!$D$9,Table1[[#This Row],[School District]])),MAX($A$1:A80)+1,0)</f>
        <v>0</v>
      </c>
      <c r="B81" s="254" t="s">
        <v>264</v>
      </c>
      <c r="C81" s="255" t="s">
        <v>2555</v>
      </c>
      <c r="D81" s="256" t="s">
        <v>154</v>
      </c>
      <c r="E81" s="254" t="s">
        <v>1168</v>
      </c>
      <c r="F81" s="256" t="s">
        <v>1169</v>
      </c>
      <c r="G81" s="123" t="str">
        <f ca="1"/>
        <v>Pawnee CUSD 11</v>
      </c>
      <c r="H81" s="123" t="str">
        <f>IFERROR(VLOOKUP(ROWS($H$2:H81),$A$2:$B$996,2,FALSE),"")</f>
        <v/>
      </c>
    </row>
    <row r="82" spans="1:8" ht="15">
      <c r="A82" s="123">
        <f>IF(ISNUMBER(SEARCH('Cover Page'!$D$9,Table1[[#This Row],[School District]])),MAX($A$1:A81)+1,0)</f>
        <v>0</v>
      </c>
      <c r="B82" s="254" t="s">
        <v>265</v>
      </c>
      <c r="C82" s="255" t="s">
        <v>2556</v>
      </c>
      <c r="D82" s="256" t="s">
        <v>154</v>
      </c>
      <c r="E82" s="254" t="s">
        <v>1170</v>
      </c>
      <c r="F82" s="256" t="s">
        <v>1171</v>
      </c>
      <c r="G82" s="123" t="str">
        <f ca="1"/>
        <v>Pawnee CUSD 11</v>
      </c>
      <c r="H82" s="123" t="str">
        <f>IFERROR(VLOOKUP(ROWS($H$2:H82),$A$2:$B$996,2,FALSE),"")</f>
        <v/>
      </c>
    </row>
    <row r="83" spans="1:8" ht="15">
      <c r="A83" s="123">
        <f>IF(ISNUMBER(SEARCH('Cover Page'!$D$9,Table1[[#This Row],[School District]])),MAX($A$1:A82)+1,0)</f>
        <v>0</v>
      </c>
      <c r="B83" s="254" t="s">
        <v>266</v>
      </c>
      <c r="C83" s="255" t="s">
        <v>2557</v>
      </c>
      <c r="D83" s="256" t="s">
        <v>156</v>
      </c>
      <c r="E83" s="254" t="s">
        <v>2307</v>
      </c>
      <c r="F83" s="256" t="s">
        <v>1172</v>
      </c>
      <c r="G83" s="123" t="str">
        <f ca="1"/>
        <v>Pawnee CUSD 11</v>
      </c>
      <c r="H83" s="123" t="str">
        <f>IFERROR(VLOOKUP(ROWS($H$2:H83),$A$2:$B$996,2,FALSE),"")</f>
        <v/>
      </c>
    </row>
    <row r="84" spans="1:8" ht="15">
      <c r="A84" s="123">
        <f>IF(ISNUMBER(SEARCH('Cover Page'!$D$9,Table1[[#This Row],[School District]])),MAX($A$1:A83)+1,0)</f>
        <v>0</v>
      </c>
      <c r="B84" s="254" t="s">
        <v>1173</v>
      </c>
      <c r="C84" s="255" t="s">
        <v>2558</v>
      </c>
      <c r="D84" s="256" t="s">
        <v>155</v>
      </c>
      <c r="E84" s="254" t="s">
        <v>1168</v>
      </c>
      <c r="F84" s="256" t="s">
        <v>1174</v>
      </c>
      <c r="G84" s="123" t="str">
        <f ca="1"/>
        <v>Pawnee CUSD 11</v>
      </c>
      <c r="H84" s="123" t="str">
        <f>IFERROR(VLOOKUP(ROWS($H$2:H84),$A$2:$B$996,2,FALSE),"")</f>
        <v/>
      </c>
    </row>
    <row r="85" spans="1:8" ht="15">
      <c r="A85" s="123">
        <f>IF(ISNUMBER(SEARCH('Cover Page'!$D$9,Table1[[#This Row],[School District]])),MAX($A$1:A84)+1,0)</f>
        <v>0</v>
      </c>
      <c r="B85" s="254" t="s">
        <v>267</v>
      </c>
      <c r="C85" s="255" t="s">
        <v>2559</v>
      </c>
      <c r="D85" s="256" t="s">
        <v>154</v>
      </c>
      <c r="E85" s="254" t="s">
        <v>1168</v>
      </c>
      <c r="F85" s="256" t="s">
        <v>1175</v>
      </c>
      <c r="G85" s="123" t="str">
        <f ca="1"/>
        <v>Pawnee CUSD 11</v>
      </c>
      <c r="H85" s="123" t="str">
        <f>IFERROR(VLOOKUP(ROWS($H$2:H85),$A$2:$B$996,2,FALSE),"")</f>
        <v/>
      </c>
    </row>
    <row r="86" spans="1:8" ht="15">
      <c r="A86" s="123">
        <f>IF(ISNUMBER(SEARCH('Cover Page'!$D$9,Table1[[#This Row],[School District]])),MAX($A$1:A85)+1,0)</f>
        <v>0</v>
      </c>
      <c r="B86" s="254" t="s">
        <v>1176</v>
      </c>
      <c r="C86" s="255" t="s">
        <v>2560</v>
      </c>
      <c r="D86" s="256" t="s">
        <v>154</v>
      </c>
      <c r="E86" s="254" t="s">
        <v>1057</v>
      </c>
      <c r="F86" s="256" t="s">
        <v>1177</v>
      </c>
      <c r="G86" s="123" t="str">
        <f ca="1"/>
        <v>Pawnee CUSD 11</v>
      </c>
      <c r="H86" s="123" t="str">
        <f>IFERROR(VLOOKUP(ROWS($H$2:H86),$A$2:$B$996,2,FALSE),"")</f>
        <v/>
      </c>
    </row>
    <row r="87" spans="1:8" ht="15">
      <c r="A87" s="123">
        <f>IF(ISNUMBER(SEARCH('Cover Page'!$D$9,Table1[[#This Row],[School District]])),MAX($A$1:A86)+1,0)</f>
        <v>0</v>
      </c>
      <c r="B87" s="254" t="s">
        <v>268</v>
      </c>
      <c r="C87" s="255" t="s">
        <v>2561</v>
      </c>
      <c r="D87" s="256" t="s">
        <v>155</v>
      </c>
      <c r="E87" s="254" t="s">
        <v>1053</v>
      </c>
      <c r="F87" s="256" t="s">
        <v>1178</v>
      </c>
      <c r="G87" s="123" t="str">
        <f ca="1"/>
        <v>Pawnee CUSD 11</v>
      </c>
      <c r="H87" s="123" t="str">
        <f>IFERROR(VLOOKUP(ROWS($H$2:H87),$A$2:$B$996,2,FALSE),"")</f>
        <v/>
      </c>
    </row>
    <row r="88" spans="1:8" ht="15">
      <c r="A88" s="123">
        <f>IF(ISNUMBER(SEARCH('Cover Page'!$D$9,Table1[[#This Row],[School District]])),MAX($A$1:A87)+1,0)</f>
        <v>0</v>
      </c>
      <c r="B88" s="254" t="s">
        <v>269</v>
      </c>
      <c r="C88" s="255" t="s">
        <v>2562</v>
      </c>
      <c r="D88" s="256" t="s">
        <v>156</v>
      </c>
      <c r="E88" s="254" t="s">
        <v>1115</v>
      </c>
      <c r="F88" s="256" t="s">
        <v>1179</v>
      </c>
      <c r="G88" s="123" t="str">
        <f ca="1"/>
        <v>Pawnee CUSD 11</v>
      </c>
      <c r="H88" s="123" t="str">
        <f>IFERROR(VLOOKUP(ROWS($H$2:H88),$A$2:$B$996,2,FALSE),"")</f>
        <v/>
      </c>
    </row>
    <row r="89" spans="1:8" ht="15">
      <c r="A89" s="123">
        <f>IF(ISNUMBER(SEARCH('Cover Page'!$D$9,Table1[[#This Row],[School District]])),MAX($A$1:A88)+1,0)</f>
        <v>0</v>
      </c>
      <c r="B89" s="254" t="s">
        <v>270</v>
      </c>
      <c r="C89" s="255" t="s">
        <v>2563</v>
      </c>
      <c r="D89" s="256" t="s">
        <v>154</v>
      </c>
      <c r="E89" s="254" t="s">
        <v>1053</v>
      </c>
      <c r="F89" s="256" t="s">
        <v>1180</v>
      </c>
      <c r="G89" s="123" t="str">
        <f ca="1"/>
        <v>Pawnee CUSD 11</v>
      </c>
      <c r="H89" s="123" t="str">
        <f>IFERROR(VLOOKUP(ROWS($H$2:H89),$A$2:$B$996,2,FALSE),"")</f>
        <v/>
      </c>
    </row>
    <row r="90" spans="1:8" ht="15">
      <c r="A90" s="123">
        <f>IF(ISNUMBER(SEARCH('Cover Page'!$D$9,Table1[[#This Row],[School District]])),MAX($A$1:A89)+1,0)</f>
        <v>0</v>
      </c>
      <c r="B90" s="254" t="s">
        <v>1181</v>
      </c>
      <c r="C90" s="255" t="s">
        <v>2564</v>
      </c>
      <c r="D90" s="256" t="s">
        <v>156</v>
      </c>
      <c r="E90" s="254" t="s">
        <v>2300</v>
      </c>
      <c r="F90" s="256" t="s">
        <v>1182</v>
      </c>
      <c r="G90" s="123" t="str">
        <f ca="1"/>
        <v>Pawnee CUSD 11</v>
      </c>
      <c r="H90" s="123" t="str">
        <f>IFERROR(VLOOKUP(ROWS($H$2:H90),$A$2:$B$996,2,FALSE),"")</f>
        <v/>
      </c>
    </row>
    <row r="91" spans="1:8" ht="15">
      <c r="A91" s="123">
        <f>IF(ISNUMBER(SEARCH('Cover Page'!$D$9,Table1[[#This Row],[School District]])),MAX($A$1:A90)+1,0)</f>
        <v>0</v>
      </c>
      <c r="B91" s="254" t="s">
        <v>271</v>
      </c>
      <c r="C91" s="255" t="s">
        <v>2565</v>
      </c>
      <c r="D91" s="256" t="s">
        <v>154</v>
      </c>
      <c r="E91" s="254" t="s">
        <v>1053</v>
      </c>
      <c r="F91" s="256" t="s">
        <v>1183</v>
      </c>
      <c r="G91" s="123" t="str">
        <f ca="1"/>
        <v>Pawnee CUSD 11</v>
      </c>
      <c r="H91" s="123" t="str">
        <f>IFERROR(VLOOKUP(ROWS($H$2:H91),$A$2:$B$996,2,FALSE),"")</f>
        <v/>
      </c>
    </row>
    <row r="92" spans="1:8" ht="15">
      <c r="A92" s="123">
        <f>IF(ISNUMBER(SEARCH('Cover Page'!$D$9,Table1[[#This Row],[School District]])),MAX($A$1:A91)+1,0)</f>
        <v>0</v>
      </c>
      <c r="B92" s="254" t="s">
        <v>1184</v>
      </c>
      <c r="C92" s="255" t="s">
        <v>2566</v>
      </c>
      <c r="D92" s="256" t="s">
        <v>156</v>
      </c>
      <c r="E92" s="254" t="s">
        <v>1185</v>
      </c>
      <c r="F92" s="256" t="s">
        <v>1186</v>
      </c>
      <c r="G92" s="123" t="str">
        <f ca="1"/>
        <v>Pawnee CUSD 11</v>
      </c>
      <c r="H92" s="123" t="str">
        <f>IFERROR(VLOOKUP(ROWS($H$2:H92),$A$2:$B$996,2,FALSE),"")</f>
        <v/>
      </c>
    </row>
    <row r="93" spans="1:8" ht="15">
      <c r="A93" s="123">
        <f>IF(ISNUMBER(SEARCH('Cover Page'!$D$9,Table1[[#This Row],[School District]])),MAX($A$1:A92)+1,0)</f>
        <v>0</v>
      </c>
      <c r="B93" s="254" t="s">
        <v>272</v>
      </c>
      <c r="C93" s="255" t="s">
        <v>2567</v>
      </c>
      <c r="D93" s="256" t="s">
        <v>156</v>
      </c>
      <c r="E93" s="254" t="s">
        <v>1166</v>
      </c>
      <c r="F93" s="256" t="s">
        <v>1187</v>
      </c>
      <c r="G93" s="123" t="str">
        <f ca="1"/>
        <v>Pawnee CUSD 11</v>
      </c>
      <c r="H93" s="123" t="str">
        <f>IFERROR(VLOOKUP(ROWS($H$2:H93),$A$2:$B$996,2,FALSE),"")</f>
        <v/>
      </c>
    </row>
    <row r="94" spans="1:8" ht="15">
      <c r="A94" s="123">
        <f>IF(ISNUMBER(SEARCH('Cover Page'!$D$9,Table1[[#This Row],[School District]])),MAX($A$1:A93)+1,0)</f>
        <v>0</v>
      </c>
      <c r="B94" s="254" t="s">
        <v>273</v>
      </c>
      <c r="C94" s="255" t="s">
        <v>2568</v>
      </c>
      <c r="D94" s="256" t="s">
        <v>156</v>
      </c>
      <c r="E94" s="254" t="s">
        <v>1188</v>
      </c>
      <c r="F94" s="256" t="s">
        <v>1189</v>
      </c>
      <c r="G94" s="123" t="str">
        <f ca="1"/>
        <v>Pawnee CUSD 11</v>
      </c>
      <c r="H94" s="123" t="str">
        <f>IFERROR(VLOOKUP(ROWS($H$2:H94),$A$2:$B$996,2,FALSE),"")</f>
        <v/>
      </c>
    </row>
    <row r="95" spans="1:8" ht="15">
      <c r="A95" s="123">
        <f>IF(ISNUMBER(SEARCH('Cover Page'!$D$9,Table1[[#This Row],[School District]])),MAX($A$1:A94)+1,0)</f>
        <v>0</v>
      </c>
      <c r="B95" s="254" t="s">
        <v>274</v>
      </c>
      <c r="C95" s="255" t="s">
        <v>2569</v>
      </c>
      <c r="D95" s="256" t="s">
        <v>154</v>
      </c>
      <c r="E95" s="254" t="s">
        <v>1190</v>
      </c>
      <c r="F95" s="256" t="s">
        <v>1191</v>
      </c>
      <c r="G95" s="123" t="str">
        <f ca="1"/>
        <v>Pawnee CUSD 11</v>
      </c>
      <c r="H95" s="123" t="str">
        <f>IFERROR(VLOOKUP(ROWS($H$2:H95),$A$2:$B$996,2,FALSE),"")</f>
        <v/>
      </c>
    </row>
    <row r="96" spans="1:8" ht="15">
      <c r="A96" s="123">
        <f>IF(ISNUMBER(SEARCH('Cover Page'!$D$9,Table1[[#This Row],[School District]])),MAX($A$1:A95)+1,0)</f>
        <v>0</v>
      </c>
      <c r="B96" s="254" t="s">
        <v>275</v>
      </c>
      <c r="C96" s="255" t="s">
        <v>2570</v>
      </c>
      <c r="D96" s="256" t="s">
        <v>156</v>
      </c>
      <c r="E96" s="254" t="s">
        <v>2308</v>
      </c>
      <c r="F96" s="256" t="s">
        <v>1193</v>
      </c>
      <c r="G96" s="123" t="str">
        <f ca="1"/>
        <v>Pawnee CUSD 11</v>
      </c>
      <c r="H96" s="123" t="str">
        <f>IFERROR(VLOOKUP(ROWS($H$2:H96),$A$2:$B$996,2,FALSE),"")</f>
        <v/>
      </c>
    </row>
    <row r="97" spans="1:8" ht="15">
      <c r="A97" s="123">
        <f>IF(ISNUMBER(SEARCH('Cover Page'!$D$9,Table1[[#This Row],[School District]])),MAX($A$1:A96)+1,0)</f>
        <v>0</v>
      </c>
      <c r="B97" s="254" t="s">
        <v>276</v>
      </c>
      <c r="C97" s="255" t="s">
        <v>2571</v>
      </c>
      <c r="D97" s="256" t="s">
        <v>154</v>
      </c>
      <c r="E97" s="254" t="s">
        <v>1053</v>
      </c>
      <c r="F97" s="256" t="s">
        <v>1194</v>
      </c>
      <c r="G97" s="123" t="str">
        <f ca="1"/>
        <v>Pawnee CUSD 11</v>
      </c>
      <c r="H97" s="123" t="str">
        <f>IFERROR(VLOOKUP(ROWS($H$2:H97),$A$2:$B$996,2,FALSE),"")</f>
        <v/>
      </c>
    </row>
    <row r="98" spans="1:8" ht="15">
      <c r="A98" s="123">
        <f>IF(ISNUMBER(SEARCH('Cover Page'!$D$9,Table1[[#This Row],[School District]])),MAX($A$1:A97)+1,0)</f>
        <v>0</v>
      </c>
      <c r="B98" s="254" t="s">
        <v>277</v>
      </c>
      <c r="C98" s="255" t="s">
        <v>2572</v>
      </c>
      <c r="D98" s="256" t="s">
        <v>156</v>
      </c>
      <c r="E98" s="254" t="s">
        <v>1195</v>
      </c>
      <c r="F98" s="256" t="s">
        <v>1196</v>
      </c>
      <c r="G98" s="123" t="str">
        <f ca="1"/>
        <v>Pawnee CUSD 11</v>
      </c>
      <c r="H98" s="123" t="str">
        <f>IFERROR(VLOOKUP(ROWS($H$2:H98),$A$2:$B$996,2,FALSE),"")</f>
        <v/>
      </c>
    </row>
    <row r="99" spans="1:8" ht="15">
      <c r="A99" s="123">
        <f>IF(ISNUMBER(SEARCH('Cover Page'!$D$9,Table1[[#This Row],[School District]])),MAX($A$1:A98)+1,0)</f>
        <v>0</v>
      </c>
      <c r="B99" s="254" t="s">
        <v>278</v>
      </c>
      <c r="C99" s="255" t="s">
        <v>2573</v>
      </c>
      <c r="D99" s="256" t="s">
        <v>154</v>
      </c>
      <c r="E99" s="254" t="s">
        <v>1053</v>
      </c>
      <c r="F99" s="256" t="s">
        <v>1197</v>
      </c>
      <c r="G99" s="123" t="str">
        <f ca="1"/>
        <v>Pawnee CUSD 11</v>
      </c>
      <c r="H99" s="123" t="str">
        <f>IFERROR(VLOOKUP(ROWS($H$2:H99),$A$2:$B$996,2,FALSE),"")</f>
        <v/>
      </c>
    </row>
    <row r="100" spans="1:8" ht="15">
      <c r="A100" s="123">
        <f>IF(ISNUMBER(SEARCH('Cover Page'!$D$9,Table1[[#This Row],[School District]])),MAX($A$1:A99)+1,0)</f>
        <v>0</v>
      </c>
      <c r="B100" s="254" t="s">
        <v>1198</v>
      </c>
      <c r="C100" s="255" t="s">
        <v>2574</v>
      </c>
      <c r="D100" s="256" t="s">
        <v>156</v>
      </c>
      <c r="E100" s="254" t="s">
        <v>1199</v>
      </c>
      <c r="F100" s="256" t="s">
        <v>1200</v>
      </c>
      <c r="G100" s="123" t="str">
        <f ca="1"/>
        <v>Pawnee CUSD 11</v>
      </c>
      <c r="H100" s="123" t="str">
        <f>IFERROR(VLOOKUP(ROWS($H$2:H100),$A$2:$B$996,2,FALSE),"")</f>
        <v/>
      </c>
    </row>
    <row r="101" spans="1:8" ht="15">
      <c r="A101" s="123">
        <f>IF(ISNUMBER(SEARCH('Cover Page'!$D$9,Table1[[#This Row],[School District]])),MAX($A$1:A100)+1,0)</f>
        <v>0</v>
      </c>
      <c r="B101" s="254" t="s">
        <v>279</v>
      </c>
      <c r="C101" s="255" t="s">
        <v>2575</v>
      </c>
      <c r="D101" s="256" t="s">
        <v>154</v>
      </c>
      <c r="E101" s="254" t="s">
        <v>2302</v>
      </c>
      <c r="F101" s="256" t="s">
        <v>1201</v>
      </c>
      <c r="G101" s="123" t="str">
        <f ca="1"/>
        <v>Pawnee CUSD 11</v>
      </c>
      <c r="H101" s="123" t="str">
        <f>IFERROR(VLOOKUP(ROWS($H$2:H101),$A$2:$B$996,2,FALSE),"")</f>
        <v/>
      </c>
    </row>
    <row r="102" spans="1:8" ht="15">
      <c r="A102" s="123">
        <f>IF(ISNUMBER(SEARCH('Cover Page'!$D$9,Table1[[#This Row],[School District]])),MAX($A$1:A101)+1,0)</f>
        <v>0</v>
      </c>
      <c r="B102" s="254" t="s">
        <v>280</v>
      </c>
      <c r="C102" s="255" t="s">
        <v>2576</v>
      </c>
      <c r="D102" s="256" t="s">
        <v>156</v>
      </c>
      <c r="E102" s="254" t="s">
        <v>1202</v>
      </c>
      <c r="F102" s="256" t="s">
        <v>1203</v>
      </c>
      <c r="G102" s="123" t="str">
        <f ca="1"/>
        <v>Pawnee CUSD 11</v>
      </c>
      <c r="H102" s="123" t="str">
        <f>IFERROR(VLOOKUP(ROWS($H$2:H102),$A$2:$B$996,2,FALSE),"")</f>
        <v/>
      </c>
    </row>
    <row r="103" spans="1:8" ht="15">
      <c r="A103" s="123">
        <f>IF(ISNUMBER(SEARCH('Cover Page'!$D$9,Table1[[#This Row],[School District]])),MAX($A$1:A102)+1,0)</f>
        <v>0</v>
      </c>
      <c r="B103" s="254" t="s">
        <v>281</v>
      </c>
      <c r="C103" s="255" t="s">
        <v>2577</v>
      </c>
      <c r="D103" s="256" t="s">
        <v>156</v>
      </c>
      <c r="E103" s="254" t="s">
        <v>2418</v>
      </c>
      <c r="F103" s="256" t="s">
        <v>1204</v>
      </c>
      <c r="G103" s="123" t="str">
        <f ca="1"/>
        <v>Pawnee CUSD 11</v>
      </c>
      <c r="H103" s="123" t="str">
        <f>IFERROR(VLOOKUP(ROWS($H$2:H103),$A$2:$B$996,2,FALSE),"")</f>
        <v/>
      </c>
    </row>
    <row r="104" spans="1:8" ht="15">
      <c r="A104" s="123">
        <f>IF(ISNUMBER(SEARCH('Cover Page'!$D$9,Table1[[#This Row],[School District]])),MAX($A$1:A103)+1,0)</f>
        <v>0</v>
      </c>
      <c r="B104" s="254" t="s">
        <v>282</v>
      </c>
      <c r="C104" s="255" t="s">
        <v>2578</v>
      </c>
      <c r="D104" s="256" t="s">
        <v>156</v>
      </c>
      <c r="E104" s="254" t="s">
        <v>1205</v>
      </c>
      <c r="F104" s="256" t="s">
        <v>1206</v>
      </c>
      <c r="G104" s="123" t="str">
        <f ca="1"/>
        <v>Pawnee CUSD 11</v>
      </c>
      <c r="H104" s="123" t="str">
        <f>IFERROR(VLOOKUP(ROWS($H$2:H104),$A$2:$B$996,2,FALSE),"")</f>
        <v/>
      </c>
    </row>
    <row r="105" spans="1:8" ht="15">
      <c r="A105" s="123">
        <f>IF(ISNUMBER(SEARCH('Cover Page'!$D$9,Table1[[#This Row],[School District]])),MAX($A$1:A104)+1,0)</f>
        <v>0</v>
      </c>
      <c r="B105" s="254" t="s">
        <v>283</v>
      </c>
      <c r="C105" s="255" t="s">
        <v>2579</v>
      </c>
      <c r="D105" s="256" t="s">
        <v>156</v>
      </c>
      <c r="E105" s="254" t="s">
        <v>2309</v>
      </c>
      <c r="F105" s="256" t="s">
        <v>1207</v>
      </c>
      <c r="G105" s="123" t="str">
        <f ca="1"/>
        <v>Pawnee CUSD 11</v>
      </c>
      <c r="H105" s="123" t="str">
        <f>IFERROR(VLOOKUP(ROWS($H$2:H105),$A$2:$B$996,2,FALSE),"")</f>
        <v/>
      </c>
    </row>
    <row r="106" spans="1:8" ht="15">
      <c r="A106" s="123">
        <f>IF(ISNUMBER(SEARCH('Cover Page'!$D$9,Table1[[#This Row],[School District]])),MAX($A$1:A105)+1,0)</f>
        <v>0</v>
      </c>
      <c r="B106" s="254" t="s">
        <v>284</v>
      </c>
      <c r="C106" s="255" t="s">
        <v>2580</v>
      </c>
      <c r="D106" s="256" t="s">
        <v>154</v>
      </c>
      <c r="E106" s="254" t="s">
        <v>1053</v>
      </c>
      <c r="F106" s="256" t="s">
        <v>1208</v>
      </c>
      <c r="G106" s="123" t="str">
        <f ca="1"/>
        <v>Pawnee CUSD 11</v>
      </c>
      <c r="H106" s="123" t="str">
        <f>IFERROR(VLOOKUP(ROWS($H$2:H106),$A$2:$B$996,2,FALSE),"")</f>
        <v/>
      </c>
    </row>
    <row r="107" spans="1:8" ht="15">
      <c r="A107" s="123">
        <f>IF(ISNUMBER(SEARCH('Cover Page'!$D$9,Table1[[#This Row],[School District]])),MAX($A$1:A106)+1,0)</f>
        <v>0</v>
      </c>
      <c r="B107" s="254" t="s">
        <v>1209</v>
      </c>
      <c r="C107" s="255" t="s">
        <v>2581</v>
      </c>
      <c r="D107" s="256" t="s">
        <v>154</v>
      </c>
      <c r="E107" s="254" t="s">
        <v>1053</v>
      </c>
      <c r="F107" s="256" t="s">
        <v>1210</v>
      </c>
      <c r="G107" s="123" t="str">
        <f ca="1"/>
        <v>Pawnee CUSD 11</v>
      </c>
      <c r="H107" s="123" t="str">
        <f>IFERROR(VLOOKUP(ROWS($H$2:H107),$A$2:$B$996,2,FALSE),"")</f>
        <v/>
      </c>
    </row>
    <row r="108" spans="1:8" ht="15">
      <c r="A108" s="123">
        <f>IF(ISNUMBER(SEARCH('Cover Page'!$D$9,Table1[[#This Row],[School District]])),MAX($A$1:A107)+1,0)</f>
        <v>0</v>
      </c>
      <c r="B108" s="254" t="s">
        <v>285</v>
      </c>
      <c r="C108" s="255" t="s">
        <v>2582</v>
      </c>
      <c r="D108" s="256" t="s">
        <v>156</v>
      </c>
      <c r="E108" s="254" t="s">
        <v>1072</v>
      </c>
      <c r="F108" s="256" t="s">
        <v>1211</v>
      </c>
      <c r="G108" s="123" t="str">
        <f ca="1"/>
        <v>Pawnee CUSD 11</v>
      </c>
      <c r="H108" s="123" t="str">
        <f>IFERROR(VLOOKUP(ROWS($H$2:H108),$A$2:$B$996,2,FALSE),"")</f>
        <v/>
      </c>
    </row>
    <row r="109" spans="1:8" ht="15" customHeight="1">
      <c r="A109" s="123">
        <f>IF(ISNUMBER(SEARCH('Cover Page'!$D$9,Table1[[#This Row],[School District]])),MAX($A$1:A108)+1,0)</f>
        <v>0</v>
      </c>
      <c r="B109" s="254" t="s">
        <v>286</v>
      </c>
      <c r="C109" s="255" t="s">
        <v>2583</v>
      </c>
      <c r="D109" s="256" t="s">
        <v>156</v>
      </c>
      <c r="E109" s="254" t="s">
        <v>1099</v>
      </c>
      <c r="F109" s="256" t="s">
        <v>1212</v>
      </c>
      <c r="G109" s="123" t="str">
        <f ca="1"/>
        <v>Pawnee CUSD 11</v>
      </c>
      <c r="H109" s="123" t="str">
        <f>IFERROR(VLOOKUP(ROWS($H$2:H109),$A$2:$B$996,2,FALSE),"")</f>
        <v/>
      </c>
    </row>
    <row r="110" spans="1:8" ht="15">
      <c r="A110" s="123">
        <f>IF(ISNUMBER(SEARCH('Cover Page'!$D$9,Table1[[#This Row],[School District]])),MAX($A$1:A109)+1,0)</f>
        <v>0</v>
      </c>
      <c r="B110" s="254" t="s">
        <v>287</v>
      </c>
      <c r="C110" s="255" t="s">
        <v>2584</v>
      </c>
      <c r="D110" s="256" t="s">
        <v>201</v>
      </c>
      <c r="E110" s="254" t="s">
        <v>1104</v>
      </c>
      <c r="F110" s="256" t="s">
        <v>1213</v>
      </c>
      <c r="G110" s="123" t="str">
        <f ca="1"/>
        <v>Pawnee CUSD 11</v>
      </c>
      <c r="H110" s="123" t="str">
        <f>IFERROR(VLOOKUP(ROWS($H$2:H110),$A$2:$B$996,2,FALSE),"")</f>
        <v/>
      </c>
    </row>
    <row r="111" spans="1:8" ht="15">
      <c r="A111" s="123">
        <f>IF(ISNUMBER(SEARCH('Cover Page'!$D$9,Table1[[#This Row],[School District]])),MAX($A$1:A110)+1,0)</f>
        <v>0</v>
      </c>
      <c r="B111" s="254" t="s">
        <v>288</v>
      </c>
      <c r="C111" s="255" t="s">
        <v>2585</v>
      </c>
      <c r="D111" s="256" t="s">
        <v>154</v>
      </c>
      <c r="E111" s="254" t="s">
        <v>1150</v>
      </c>
      <c r="F111" s="256" t="s">
        <v>1214</v>
      </c>
      <c r="G111" s="123" t="str">
        <f ca="1"/>
        <v>Pawnee CUSD 11</v>
      </c>
      <c r="H111" s="123" t="str">
        <f>IFERROR(VLOOKUP(ROWS($H$2:H111),$A$2:$B$996,2,FALSE),"")</f>
        <v/>
      </c>
    </row>
    <row r="112" spans="1:8" ht="15">
      <c r="A112" s="123">
        <f>IF(ISNUMBER(SEARCH('Cover Page'!$D$9,Table1[[#This Row],[School District]])),MAX($A$1:A111)+1,0)</f>
        <v>0</v>
      </c>
      <c r="B112" s="254" t="s">
        <v>289</v>
      </c>
      <c r="C112" s="255" t="s">
        <v>2586</v>
      </c>
      <c r="D112" s="256" t="s">
        <v>155</v>
      </c>
      <c r="E112" s="254" t="s">
        <v>2310</v>
      </c>
      <c r="F112" s="256" t="s">
        <v>1216</v>
      </c>
      <c r="G112" s="123" t="str">
        <f ca="1"/>
        <v>Pawnee CUSD 11</v>
      </c>
      <c r="H112" s="123" t="str">
        <f>IFERROR(VLOOKUP(ROWS($H$2:H112),$A$2:$B$996,2,FALSE),"")</f>
        <v/>
      </c>
    </row>
    <row r="113" spans="1:8" ht="15" customHeight="1">
      <c r="A113" s="123">
        <f>IF(ISNUMBER(SEARCH('Cover Page'!$D$9,Table1[[#This Row],[School District]])),MAX($A$1:A112)+1,0)</f>
        <v>0</v>
      </c>
      <c r="B113" s="254" t="s">
        <v>290</v>
      </c>
      <c r="C113" s="255" t="s">
        <v>2587</v>
      </c>
      <c r="D113" s="256" t="s">
        <v>154</v>
      </c>
      <c r="E113" s="254" t="s">
        <v>1215</v>
      </c>
      <c r="F113" s="256" t="s">
        <v>1217</v>
      </c>
      <c r="G113" s="123" t="str">
        <f ca="1"/>
        <v>Pawnee CUSD 11</v>
      </c>
      <c r="H113" s="123" t="str">
        <f>IFERROR(VLOOKUP(ROWS($H$2:H113),$A$2:$B$996,2,FALSE),"")</f>
        <v/>
      </c>
    </row>
    <row r="114" spans="1:8" ht="15" customHeight="1">
      <c r="A114" s="123">
        <f>IF(ISNUMBER(SEARCH('Cover Page'!$D$9,Table1[[#This Row],[School District]])),MAX($A$1:A113)+1,0)</f>
        <v>0</v>
      </c>
      <c r="B114" s="254" t="s">
        <v>1218</v>
      </c>
      <c r="C114" s="255" t="s">
        <v>2588</v>
      </c>
      <c r="D114" s="256" t="s">
        <v>201</v>
      </c>
      <c r="E114" s="254" t="s">
        <v>1219</v>
      </c>
      <c r="F114" s="256" t="s">
        <v>1220</v>
      </c>
      <c r="G114" s="123" t="str">
        <f ca="1"/>
        <v>Pawnee CUSD 11</v>
      </c>
      <c r="H114" s="123" t="str">
        <f>IFERROR(VLOOKUP(ROWS($H$2:H114),$A$2:$B$996,2,FALSE),"")</f>
        <v/>
      </c>
    </row>
    <row r="115" spans="1:8" ht="15" customHeight="1">
      <c r="A115" s="123">
        <f>IF(ISNUMBER(SEARCH('Cover Page'!$D$9,Table1[[#This Row],[School District]])),MAX($A$1:A114)+1,0)</f>
        <v>0</v>
      </c>
      <c r="B115" s="254" t="s">
        <v>291</v>
      </c>
      <c r="C115" s="255" t="s">
        <v>2589</v>
      </c>
      <c r="D115" s="256" t="s">
        <v>201</v>
      </c>
      <c r="E115" s="254" t="s">
        <v>1053</v>
      </c>
      <c r="F115" s="256" t="s">
        <v>1221</v>
      </c>
      <c r="G115" s="123" t="str">
        <f ca="1"/>
        <v>Pawnee CUSD 11</v>
      </c>
      <c r="H115" s="123" t="str">
        <f>IFERROR(VLOOKUP(ROWS($H$2:H115),$A$2:$B$996,2,FALSE),"")</f>
        <v/>
      </c>
    </row>
    <row r="116" spans="1:8" ht="15" customHeight="1">
      <c r="A116" s="123">
        <f>IF(ISNUMBER(SEARCH('Cover Page'!$D$9,Table1[[#This Row],[School District]])),MAX($A$1:A115)+1,0)</f>
        <v>0</v>
      </c>
      <c r="B116" s="254" t="s">
        <v>1222</v>
      </c>
      <c r="C116" s="255" t="s">
        <v>2590</v>
      </c>
      <c r="D116" s="256" t="s">
        <v>201</v>
      </c>
      <c r="E116" s="254" t="s">
        <v>2311</v>
      </c>
      <c r="F116" s="256" t="s">
        <v>1224</v>
      </c>
      <c r="G116" s="123" t="str">
        <f ca="1"/>
        <v>Pawnee CUSD 11</v>
      </c>
      <c r="H116" s="123" t="str">
        <f>IFERROR(VLOOKUP(ROWS($H$2:H116),$A$2:$B$996,2,FALSE),"")</f>
        <v/>
      </c>
    </row>
    <row r="117" spans="1:8" ht="15">
      <c r="A117" s="123">
        <f>IF(ISNUMBER(SEARCH('Cover Page'!$D$9,Table1[[#This Row],[School District]])),MAX($A$1:A116)+1,0)</f>
        <v>0</v>
      </c>
      <c r="B117" s="254" t="s">
        <v>292</v>
      </c>
      <c r="C117" s="255" t="s">
        <v>2591</v>
      </c>
      <c r="D117" s="256" t="s">
        <v>201</v>
      </c>
      <c r="E117" s="254" t="s">
        <v>1053</v>
      </c>
      <c r="F117" s="256" t="s">
        <v>1225</v>
      </c>
      <c r="G117" s="123" t="str">
        <f ca="1"/>
        <v>Pawnee CUSD 11</v>
      </c>
      <c r="H117" s="123" t="str">
        <f>IFERROR(VLOOKUP(ROWS($H$2:H117),$A$2:$B$996,2,FALSE),"")</f>
        <v/>
      </c>
    </row>
    <row r="118" spans="1:8" ht="15">
      <c r="A118" s="123">
        <f>IF(ISNUMBER(SEARCH('Cover Page'!$D$9,Table1[[#This Row],[School District]])),MAX($A$1:A117)+1,0)</f>
        <v>0</v>
      </c>
      <c r="B118" s="254" t="s">
        <v>293</v>
      </c>
      <c r="C118" s="255" t="s">
        <v>2592</v>
      </c>
      <c r="D118" s="256" t="s">
        <v>156</v>
      </c>
      <c r="E118" s="254" t="s">
        <v>1192</v>
      </c>
      <c r="F118" s="256" t="s">
        <v>1226</v>
      </c>
      <c r="G118" s="123" t="str">
        <f ca="1"/>
        <v>Pawnee CUSD 11</v>
      </c>
      <c r="H118" s="123" t="str">
        <f>IFERROR(VLOOKUP(ROWS($H$2:H118),$A$2:$B$996,2,FALSE),"")</f>
        <v/>
      </c>
    </row>
    <row r="119" spans="1:8" ht="15">
      <c r="A119" s="123">
        <f>IF(ISNUMBER(SEARCH('Cover Page'!$D$9,Table1[[#This Row],[School District]])),MAX($A$1:A118)+1,0)</f>
        <v>0</v>
      </c>
      <c r="B119" s="254" t="s">
        <v>294</v>
      </c>
      <c r="C119" s="255" t="s">
        <v>2593</v>
      </c>
      <c r="D119" s="256" t="s">
        <v>156</v>
      </c>
      <c r="E119" s="254" t="s">
        <v>1057</v>
      </c>
      <c r="F119" s="256" t="s">
        <v>1227</v>
      </c>
      <c r="G119" s="123" t="str">
        <f ca="1"/>
        <v>Pawnee CUSD 11</v>
      </c>
      <c r="H119" s="123" t="str">
        <f>IFERROR(VLOOKUP(ROWS($H$2:H119),$A$2:$B$996,2,FALSE),"")</f>
        <v/>
      </c>
    </row>
    <row r="120" spans="1:8" ht="15">
      <c r="A120" s="123">
        <f>IF(ISNUMBER(SEARCH('Cover Page'!$D$9,Table1[[#This Row],[School District]])),MAX($A$1:A119)+1,0)</f>
        <v>0</v>
      </c>
      <c r="B120" s="254" t="s">
        <v>1228</v>
      </c>
      <c r="C120" s="255" t="s">
        <v>2594</v>
      </c>
      <c r="D120" s="256" t="s">
        <v>156</v>
      </c>
      <c r="E120" s="254" t="s">
        <v>1229</v>
      </c>
      <c r="F120" s="256" t="s">
        <v>1230</v>
      </c>
      <c r="G120" s="123" t="str">
        <f ca="1"/>
        <v>Pawnee CUSD 11</v>
      </c>
      <c r="H120" s="123" t="str">
        <f>IFERROR(VLOOKUP(ROWS($H$2:H120),$A$2:$B$996,2,FALSE),"")</f>
        <v/>
      </c>
    </row>
    <row r="121" spans="1:8" ht="15">
      <c r="A121" s="123">
        <f>IF(ISNUMBER(SEARCH('Cover Page'!$D$9,Table1[[#This Row],[School District]])),MAX($A$1:A120)+1,0)</f>
        <v>0</v>
      </c>
      <c r="B121" s="254" t="s">
        <v>295</v>
      </c>
      <c r="C121" s="255" t="s">
        <v>2595</v>
      </c>
      <c r="D121" s="256" t="s">
        <v>156</v>
      </c>
      <c r="E121" s="254" t="s">
        <v>1231</v>
      </c>
      <c r="F121" s="256" t="s">
        <v>1232</v>
      </c>
      <c r="G121" s="123" t="str">
        <f ca="1"/>
        <v>Pawnee CUSD 11</v>
      </c>
      <c r="H121" s="123" t="str">
        <f>IFERROR(VLOOKUP(ROWS($H$2:H121),$A$2:$B$996,2,FALSE),"")</f>
        <v/>
      </c>
    </row>
    <row r="122" spans="1:8" ht="15">
      <c r="A122" s="123">
        <f>IF(ISNUMBER(SEARCH('Cover Page'!$D$9,Table1[[#This Row],[School District]])),MAX($A$1:A121)+1,0)</f>
        <v>0</v>
      </c>
      <c r="B122" s="254" t="s">
        <v>296</v>
      </c>
      <c r="C122" s="255" t="s">
        <v>2596</v>
      </c>
      <c r="D122" s="256" t="s">
        <v>156</v>
      </c>
      <c r="E122" s="254" t="s">
        <v>1233</v>
      </c>
      <c r="F122" s="256" t="s">
        <v>1234</v>
      </c>
      <c r="G122" s="123" t="str">
        <f ca="1"/>
        <v>Pawnee CUSD 11</v>
      </c>
      <c r="H122" s="123" t="str">
        <f>IFERROR(VLOOKUP(ROWS($H$2:H122),$A$2:$B$996,2,FALSE),"")</f>
        <v/>
      </c>
    </row>
    <row r="123" spans="1:8" ht="15">
      <c r="A123" s="123">
        <f>IF(ISNUMBER(SEARCH('Cover Page'!$D$9,Table1[[#This Row],[School District]])),MAX($A$1:A122)+1,0)</f>
        <v>0</v>
      </c>
      <c r="B123" s="254" t="s">
        <v>297</v>
      </c>
      <c r="C123" s="255" t="s">
        <v>2597</v>
      </c>
      <c r="D123" s="256" t="s">
        <v>156</v>
      </c>
      <c r="E123" s="254" t="s">
        <v>1235</v>
      </c>
      <c r="F123" s="256" t="s">
        <v>1236</v>
      </c>
      <c r="G123" s="123" t="str">
        <f ca="1"/>
        <v>Pawnee CUSD 11</v>
      </c>
      <c r="H123" s="123" t="str">
        <f>IFERROR(VLOOKUP(ROWS($H$2:H123),$A$2:$B$996,2,FALSE),"")</f>
        <v/>
      </c>
    </row>
    <row r="124" spans="1:8" ht="15">
      <c r="A124" s="123">
        <f>IF(ISNUMBER(SEARCH('Cover Page'!$D$9,Table1[[#This Row],[School District]])),MAX($A$1:A123)+1,0)</f>
        <v>0</v>
      </c>
      <c r="B124" s="254" t="s">
        <v>298</v>
      </c>
      <c r="C124" s="255" t="s">
        <v>2598</v>
      </c>
      <c r="D124" s="256" t="s">
        <v>154</v>
      </c>
      <c r="E124" s="254" t="s">
        <v>1237</v>
      </c>
      <c r="F124" s="256" t="s">
        <v>1238</v>
      </c>
      <c r="G124" s="123" t="str">
        <f ca="1"/>
        <v>Pawnee CUSD 11</v>
      </c>
      <c r="H124" s="123" t="str">
        <f>IFERROR(VLOOKUP(ROWS($H$2:H124),$A$2:$B$996,2,FALSE),"")</f>
        <v/>
      </c>
    </row>
    <row r="125" spans="1:8" ht="15">
      <c r="A125" s="123">
        <f>IF(ISNUMBER(SEARCH('Cover Page'!$D$9,Table1[[#This Row],[School District]])),MAX($A$1:A124)+1,0)</f>
        <v>0</v>
      </c>
      <c r="B125" s="254" t="s">
        <v>299</v>
      </c>
      <c r="C125" s="255" t="s">
        <v>2599</v>
      </c>
      <c r="D125" s="256" t="s">
        <v>154</v>
      </c>
      <c r="E125" s="254" t="s">
        <v>2312</v>
      </c>
      <c r="F125" s="256" t="s">
        <v>1239</v>
      </c>
      <c r="G125" s="123" t="str">
        <f ca="1"/>
        <v>Pawnee CUSD 11</v>
      </c>
      <c r="H125" s="123" t="str">
        <f>IFERROR(VLOOKUP(ROWS($H$2:H125),$A$2:$B$996,2,FALSE),"")</f>
        <v/>
      </c>
    </row>
    <row r="126" spans="1:8" ht="15">
      <c r="A126" s="123">
        <f>IF(ISNUMBER(SEARCH('Cover Page'!$D$9,Table1[[#This Row],[School District]])),MAX($A$1:A125)+1,0)</f>
        <v>0</v>
      </c>
      <c r="B126" s="254" t="s">
        <v>300</v>
      </c>
      <c r="C126" s="255" t="s">
        <v>2600</v>
      </c>
      <c r="D126" s="256" t="s">
        <v>156</v>
      </c>
      <c r="E126" s="254" t="s">
        <v>1240</v>
      </c>
      <c r="F126" s="256" t="s">
        <v>1241</v>
      </c>
      <c r="G126" s="123" t="str">
        <f ca="1"/>
        <v>Pawnee CUSD 11</v>
      </c>
      <c r="H126" s="123" t="str">
        <f>IFERROR(VLOOKUP(ROWS($H$2:H126),$A$2:$B$996,2,FALSE),"")</f>
        <v/>
      </c>
    </row>
    <row r="127" spans="1:8" ht="15">
      <c r="A127" s="123">
        <f>IF(ISNUMBER(SEARCH('Cover Page'!$D$9,Table1[[#This Row],[School District]])),MAX($A$1:A126)+1,0)</f>
        <v>0</v>
      </c>
      <c r="B127" s="254" t="s">
        <v>301</v>
      </c>
      <c r="C127" s="255" t="s">
        <v>2601</v>
      </c>
      <c r="D127" s="256" t="s">
        <v>154</v>
      </c>
      <c r="E127" s="254" t="s">
        <v>2302</v>
      </c>
      <c r="F127" s="256" t="s">
        <v>1242</v>
      </c>
      <c r="G127" s="123" t="str">
        <f ca="1"/>
        <v>Pawnee CUSD 11</v>
      </c>
      <c r="H127" s="123" t="str">
        <f>IFERROR(VLOOKUP(ROWS($H$2:H127),$A$2:$B$996,2,FALSE),"")</f>
        <v/>
      </c>
    </row>
    <row r="128" spans="1:8" ht="15">
      <c r="A128" s="123">
        <f>IF(ISNUMBER(SEARCH('Cover Page'!$D$9,Table1[[#This Row],[School District]])),MAX($A$1:A127)+1,0)</f>
        <v>0</v>
      </c>
      <c r="B128" s="254" t="s">
        <v>302</v>
      </c>
      <c r="C128" s="255" t="s">
        <v>2602</v>
      </c>
      <c r="D128" s="256" t="s">
        <v>154</v>
      </c>
      <c r="E128" s="254" t="s">
        <v>1053</v>
      </c>
      <c r="F128" s="256" t="s">
        <v>1243</v>
      </c>
      <c r="G128" s="123" t="str">
        <f ca="1"/>
        <v>Pawnee CUSD 11</v>
      </c>
      <c r="H128" s="123" t="str">
        <f>IFERROR(VLOOKUP(ROWS($H$2:H128),$A$2:$B$996,2,FALSE),"")</f>
        <v/>
      </c>
    </row>
    <row r="129" spans="1:8" ht="15">
      <c r="A129" s="123">
        <f>IF(ISNUMBER(SEARCH('Cover Page'!$D$9,Table1[[#This Row],[School District]])),MAX($A$1:A128)+1,0)</f>
        <v>0</v>
      </c>
      <c r="B129" s="254" t="s">
        <v>303</v>
      </c>
      <c r="C129" s="255" t="s">
        <v>2603</v>
      </c>
      <c r="D129" s="256" t="s">
        <v>154</v>
      </c>
      <c r="E129" s="254" t="s">
        <v>1053</v>
      </c>
      <c r="F129" s="256" t="s">
        <v>1244</v>
      </c>
      <c r="G129" s="123" t="str">
        <f ca="1"/>
        <v>Pawnee CUSD 11</v>
      </c>
      <c r="H129" s="123" t="str">
        <f>IFERROR(VLOOKUP(ROWS($H$2:H129),$A$2:$B$996,2,FALSE),"")</f>
        <v/>
      </c>
    </row>
    <row r="130" spans="1:8" ht="15">
      <c r="A130" s="123">
        <f>IF(ISNUMBER(SEARCH('Cover Page'!$D$9,Table1[[#This Row],[School District]])),MAX($A$1:A129)+1,0)</f>
        <v>0</v>
      </c>
      <c r="B130" s="254" t="s">
        <v>1245</v>
      </c>
      <c r="C130" s="255" t="s">
        <v>2604</v>
      </c>
      <c r="D130" s="256" t="s">
        <v>154</v>
      </c>
      <c r="E130" s="254" t="s">
        <v>2302</v>
      </c>
      <c r="F130" s="256" t="s">
        <v>1246</v>
      </c>
      <c r="G130" s="123" t="str">
        <f ca="1"/>
        <v>Pawnee CUSD 11</v>
      </c>
      <c r="H130" s="123" t="str">
        <f>IFERROR(VLOOKUP(ROWS($H$2:H130),$A$2:$B$996,2,FALSE),"")</f>
        <v/>
      </c>
    </row>
    <row r="131" spans="1:8" ht="15">
      <c r="A131" s="123">
        <f>IF(ISNUMBER(SEARCH('Cover Page'!$D$9,Table1[[#This Row],[School District]])),MAX($A$1:A130)+1,0)</f>
        <v>0</v>
      </c>
      <c r="B131" s="254" t="s">
        <v>304</v>
      </c>
      <c r="C131" s="255" t="s">
        <v>2605</v>
      </c>
      <c r="D131" s="256" t="s">
        <v>154</v>
      </c>
      <c r="E131" s="254" t="s">
        <v>1247</v>
      </c>
      <c r="F131" s="256" t="s">
        <v>1248</v>
      </c>
      <c r="G131" s="123" t="str">
        <f ca="1"/>
        <v>Pawnee CUSD 11</v>
      </c>
      <c r="H131" s="123" t="str">
        <f>IFERROR(VLOOKUP(ROWS($H$2:H131),$A$2:$B$996,2,FALSE),"")</f>
        <v/>
      </c>
    </row>
    <row r="132" spans="1:8" ht="15">
      <c r="A132" s="123">
        <f>IF(ISNUMBER(SEARCH('Cover Page'!$D$9,Table1[[#This Row],[School District]])),MAX($A$1:A131)+1,0)</f>
        <v>0</v>
      </c>
      <c r="B132" s="254" t="s">
        <v>1249</v>
      </c>
      <c r="C132" s="255" t="s">
        <v>2606</v>
      </c>
      <c r="D132" s="256" t="s">
        <v>154</v>
      </c>
      <c r="E132" s="254" t="s">
        <v>1053</v>
      </c>
      <c r="F132" s="256" t="s">
        <v>1250</v>
      </c>
      <c r="G132" s="123" t="str">
        <f ca="1"/>
        <v>Pawnee CUSD 11</v>
      </c>
      <c r="H132" s="123" t="str">
        <f>IFERROR(VLOOKUP(ROWS($H$2:H132),$A$2:$B$996,2,FALSE),"")</f>
        <v/>
      </c>
    </row>
    <row r="133" spans="1:8" ht="15">
      <c r="A133" s="123">
        <f>IF(ISNUMBER(SEARCH('Cover Page'!$D$9,Table1[[#This Row],[School District]])),MAX($A$1:A132)+1,0)</f>
        <v>0</v>
      </c>
      <c r="B133" s="254" t="s">
        <v>305</v>
      </c>
      <c r="C133" s="255" t="s">
        <v>2607</v>
      </c>
      <c r="D133" s="256" t="s">
        <v>154</v>
      </c>
      <c r="E133" s="254" t="s">
        <v>2302</v>
      </c>
      <c r="F133" s="256" t="s">
        <v>1251</v>
      </c>
      <c r="G133" s="123" t="str">
        <f ca="1"/>
        <v>Pawnee CUSD 11</v>
      </c>
      <c r="H133" s="123" t="str">
        <f>IFERROR(VLOOKUP(ROWS($H$2:H133),$A$2:$B$996,2,FALSE),"")</f>
        <v/>
      </c>
    </row>
    <row r="134" spans="1:8" ht="15">
      <c r="A134" s="123">
        <f>IF(ISNUMBER(SEARCH('Cover Page'!$D$9,Table1[[#This Row],[School District]])),MAX($A$1:A133)+1,0)</f>
        <v>0</v>
      </c>
      <c r="B134" s="254" t="s">
        <v>306</v>
      </c>
      <c r="C134" s="255" t="s">
        <v>2608</v>
      </c>
      <c r="D134" s="256" t="s">
        <v>154</v>
      </c>
      <c r="E134" s="254" t="s">
        <v>2302</v>
      </c>
      <c r="F134" s="256" t="s">
        <v>1252</v>
      </c>
      <c r="G134" s="123" t="str">
        <f ca="1"/>
        <v>Pawnee CUSD 11</v>
      </c>
      <c r="H134" s="123" t="str">
        <f>IFERROR(VLOOKUP(ROWS($H$2:H134),$A$2:$B$996,2,FALSE),"")</f>
        <v/>
      </c>
    </row>
    <row r="135" spans="1:8" ht="15">
      <c r="A135" s="123">
        <f>IF(ISNUMBER(SEARCH('Cover Page'!$D$9,Table1[[#This Row],[School District]])),MAX($A$1:A134)+1,0)</f>
        <v>0</v>
      </c>
      <c r="B135" s="254" t="s">
        <v>1253</v>
      </c>
      <c r="C135" s="255" t="s">
        <v>2609</v>
      </c>
      <c r="D135" s="256" t="s">
        <v>154</v>
      </c>
      <c r="E135" s="254" t="s">
        <v>2302</v>
      </c>
      <c r="F135" s="256" t="s">
        <v>1254</v>
      </c>
      <c r="G135" s="123" t="str">
        <f ca="1"/>
        <v>Pawnee CUSD 11</v>
      </c>
      <c r="H135" s="123" t="str">
        <f>IFERROR(VLOOKUP(ROWS($H$2:H135),$A$2:$B$996,2,FALSE),"")</f>
        <v/>
      </c>
    </row>
    <row r="136" spans="1:8" ht="15">
      <c r="A136" s="123">
        <f>IF(ISNUMBER(SEARCH('Cover Page'!$D$9,Table1[[#This Row],[School District]])),MAX($A$1:A135)+1,0)</f>
        <v>0</v>
      </c>
      <c r="B136" s="254" t="s">
        <v>1255</v>
      </c>
      <c r="C136" s="255" t="s">
        <v>2610</v>
      </c>
      <c r="D136" s="256" t="s">
        <v>156</v>
      </c>
      <c r="E136" s="254" t="s">
        <v>2313</v>
      </c>
      <c r="F136" s="256" t="s">
        <v>1257</v>
      </c>
      <c r="G136" s="123" t="str">
        <f ca="1"/>
        <v>Pawnee CUSD 11</v>
      </c>
      <c r="H136" s="123" t="str">
        <f>IFERROR(VLOOKUP(ROWS($H$2:H136),$A$2:$B$996,2,FALSE),"")</f>
        <v/>
      </c>
    </row>
    <row r="137" spans="1:8" ht="15">
      <c r="A137" s="123">
        <f>IF(ISNUMBER(SEARCH('Cover Page'!$D$9,Table1[[#This Row],[School District]])),MAX($A$1:A136)+1,0)</f>
        <v>0</v>
      </c>
      <c r="B137" s="254" t="s">
        <v>307</v>
      </c>
      <c r="C137" s="255" t="s">
        <v>2611</v>
      </c>
      <c r="D137" s="256" t="s">
        <v>155</v>
      </c>
      <c r="E137" s="254" t="s">
        <v>1057</v>
      </c>
      <c r="F137" s="256" t="s">
        <v>1258</v>
      </c>
      <c r="G137" s="123" t="str">
        <f ca="1"/>
        <v>Pawnee CUSD 11</v>
      </c>
      <c r="H137" s="123" t="str">
        <f>IFERROR(VLOOKUP(ROWS($H$2:H137),$A$2:$B$996,2,FALSE),"")</f>
        <v/>
      </c>
    </row>
    <row r="138" spans="1:8" ht="15">
      <c r="A138" s="123">
        <f>IF(ISNUMBER(SEARCH('Cover Page'!$D$9,Table1[[#This Row],[School District]])),MAX($A$1:A137)+1,0)</f>
        <v>0</v>
      </c>
      <c r="B138" s="254" t="s">
        <v>308</v>
      </c>
      <c r="C138" s="255" t="s">
        <v>2612</v>
      </c>
      <c r="D138" s="256" t="s">
        <v>154</v>
      </c>
      <c r="E138" s="254" t="s">
        <v>1259</v>
      </c>
      <c r="F138" s="256" t="s">
        <v>1260</v>
      </c>
      <c r="G138" s="123" t="str">
        <f ca="1"/>
        <v>Pawnee CUSD 11</v>
      </c>
      <c r="H138" s="123" t="str">
        <f>IFERROR(VLOOKUP(ROWS($H$2:H138),$A$2:$B$996,2,FALSE),"")</f>
        <v/>
      </c>
    </row>
    <row r="139" spans="1:8" ht="15">
      <c r="A139" s="123">
        <f>IF(ISNUMBER(SEARCH('Cover Page'!$D$9,Table1[[#This Row],[School District]])),MAX($A$1:A138)+1,0)</f>
        <v>0</v>
      </c>
      <c r="B139" s="254" t="s">
        <v>309</v>
      </c>
      <c r="C139" s="255" t="s">
        <v>2613</v>
      </c>
      <c r="D139" s="256" t="s">
        <v>156</v>
      </c>
      <c r="E139" s="254" t="s">
        <v>1261</v>
      </c>
      <c r="F139" s="256" t="s">
        <v>1262</v>
      </c>
      <c r="G139" s="123" t="str">
        <f ca="1"/>
        <v>Pawnee CUSD 11</v>
      </c>
      <c r="H139" s="123" t="str">
        <f>IFERROR(VLOOKUP(ROWS($H$2:H139),$A$2:$B$996,2,FALSE),"")</f>
        <v/>
      </c>
    </row>
    <row r="140" spans="1:8" ht="15">
      <c r="A140" s="123">
        <f>IF(ISNUMBER(SEARCH('Cover Page'!$D$9,Table1[[#This Row],[School District]])),MAX($A$1:A139)+1,0)</f>
        <v>0</v>
      </c>
      <c r="B140" s="254" t="s">
        <v>310</v>
      </c>
      <c r="C140" s="255" t="s">
        <v>2614</v>
      </c>
      <c r="D140" s="256" t="s">
        <v>156</v>
      </c>
      <c r="E140" s="254" t="s">
        <v>2314</v>
      </c>
      <c r="F140" s="256" t="s">
        <v>1263</v>
      </c>
      <c r="G140" s="123" t="str">
        <f ca="1"/>
        <v>Pawnee CUSD 11</v>
      </c>
      <c r="H140" s="123" t="str">
        <f>IFERROR(VLOOKUP(ROWS($H$2:H140),$A$2:$B$996,2,FALSE),"")</f>
        <v/>
      </c>
    </row>
    <row r="141" spans="1:8" ht="15">
      <c r="A141" s="123">
        <f>IF(ISNUMBER(SEARCH('Cover Page'!$D$9,Table1[[#This Row],[School District]])),MAX($A$1:A140)+1,0)</f>
        <v>0</v>
      </c>
      <c r="B141" s="254" t="s">
        <v>311</v>
      </c>
      <c r="C141" s="255" t="s">
        <v>2615</v>
      </c>
      <c r="D141" s="256" t="s">
        <v>156</v>
      </c>
      <c r="E141" s="254" t="s">
        <v>2315</v>
      </c>
      <c r="F141" s="256" t="s">
        <v>1265</v>
      </c>
      <c r="G141" s="123" t="str">
        <f ca="1"/>
        <v>Pawnee CUSD 11</v>
      </c>
      <c r="H141" s="123" t="str">
        <f>IFERROR(VLOOKUP(ROWS($H$2:H141),$A$2:$B$996,2,FALSE),"")</f>
        <v/>
      </c>
    </row>
    <row r="142" spans="1:8" ht="15" customHeight="1">
      <c r="A142" s="123">
        <f>IF(ISNUMBER(SEARCH('Cover Page'!$D$9,Table1[[#This Row],[School District]])),MAX($A$1:A141)+1,0)</f>
        <v>0</v>
      </c>
      <c r="B142" s="254" t="s">
        <v>312</v>
      </c>
      <c r="C142" s="255" t="s">
        <v>2616</v>
      </c>
      <c r="D142" s="256" t="s">
        <v>201</v>
      </c>
      <c r="E142" s="254" t="s">
        <v>1266</v>
      </c>
      <c r="F142" s="256" t="s">
        <v>1267</v>
      </c>
      <c r="G142" s="123" t="str">
        <f ca="1"/>
        <v>Pawnee CUSD 11</v>
      </c>
      <c r="H142" s="123" t="str">
        <f>IFERROR(VLOOKUP(ROWS($H$2:H142),$A$2:$B$996,2,FALSE),"")</f>
        <v/>
      </c>
    </row>
    <row r="143" spans="1:8" ht="15" customHeight="1">
      <c r="A143" s="123">
        <f>IF(ISNUMBER(SEARCH('Cover Page'!$D$9,Table1[[#This Row],[School District]])),MAX($A$1:A142)+1,0)</f>
        <v>0</v>
      </c>
      <c r="B143" s="254" t="s">
        <v>313</v>
      </c>
      <c r="C143" s="255" t="s">
        <v>2617</v>
      </c>
      <c r="D143" s="256" t="s">
        <v>201</v>
      </c>
      <c r="E143" s="254" t="s">
        <v>2419</v>
      </c>
      <c r="F143" s="256" t="s">
        <v>1269</v>
      </c>
      <c r="G143" s="123" t="str">
        <f ca="1"/>
        <v>Pawnee CUSD 11</v>
      </c>
      <c r="H143" s="123" t="str">
        <f>IFERROR(VLOOKUP(ROWS($H$2:H143),$A$2:$B$996,2,FALSE),"")</f>
        <v/>
      </c>
    </row>
    <row r="144" spans="1:8" ht="15">
      <c r="A144" s="123">
        <f>IF(ISNUMBER(SEARCH('Cover Page'!$D$9,Table1[[#This Row],[School District]])),MAX($A$1:A143)+1,0)</f>
        <v>0</v>
      </c>
      <c r="B144" s="254" t="s">
        <v>314</v>
      </c>
      <c r="C144" s="255" t="s">
        <v>2618</v>
      </c>
      <c r="D144" s="256" t="s">
        <v>154</v>
      </c>
      <c r="E144" s="254" t="s">
        <v>2300</v>
      </c>
      <c r="F144" s="256" t="s">
        <v>1270</v>
      </c>
      <c r="G144" s="123" t="str">
        <f ca="1"/>
        <v>Pawnee CUSD 11</v>
      </c>
      <c r="H144" s="123" t="str">
        <f>IFERROR(VLOOKUP(ROWS($H$2:H144),$A$2:$B$996,2,FALSE),"")</f>
        <v/>
      </c>
    </row>
    <row r="145" spans="1:8" ht="15">
      <c r="A145" s="123">
        <f>IF(ISNUMBER(SEARCH('Cover Page'!$D$9,Table1[[#This Row],[School District]])),MAX($A$1:A144)+1,0)</f>
        <v>0</v>
      </c>
      <c r="B145" s="254" t="s">
        <v>315</v>
      </c>
      <c r="C145" s="255" t="s">
        <v>2619</v>
      </c>
      <c r="D145" s="256" t="s">
        <v>154</v>
      </c>
      <c r="E145" s="254" t="s">
        <v>1271</v>
      </c>
      <c r="F145" s="256" t="s">
        <v>1272</v>
      </c>
      <c r="G145" s="123" t="str">
        <f ca="1"/>
        <v>Pawnee CUSD 11</v>
      </c>
      <c r="H145" s="123" t="str">
        <f>IFERROR(VLOOKUP(ROWS($H$2:H145),$A$2:$B$996,2,FALSE),"")</f>
        <v/>
      </c>
    </row>
    <row r="146" spans="1:8" ht="15">
      <c r="A146" s="123">
        <f>IF(ISNUMBER(SEARCH('Cover Page'!$D$9,Table1[[#This Row],[School District]])),MAX($A$1:A145)+1,0)</f>
        <v>0</v>
      </c>
      <c r="B146" s="254" t="s">
        <v>316</v>
      </c>
      <c r="C146" s="255" t="s">
        <v>2620</v>
      </c>
      <c r="D146" s="256" t="s">
        <v>154</v>
      </c>
      <c r="E146" s="254" t="s">
        <v>1053</v>
      </c>
      <c r="F146" s="256" t="s">
        <v>1273</v>
      </c>
      <c r="G146" s="123" t="str">
        <f ca="1"/>
        <v>Pawnee CUSD 11</v>
      </c>
      <c r="H146" s="123" t="str">
        <f>IFERROR(VLOOKUP(ROWS($H$2:H146),$A$2:$B$996,2,FALSE),"")</f>
        <v/>
      </c>
    </row>
    <row r="147" spans="1:8" ht="15">
      <c r="A147" s="123">
        <f>IF(ISNUMBER(SEARCH('Cover Page'!$D$9,Table1[[#This Row],[School District]])),MAX($A$1:A146)+1,0)</f>
        <v>0</v>
      </c>
      <c r="B147" s="254" t="s">
        <v>317</v>
      </c>
      <c r="C147" s="255" t="s">
        <v>2621</v>
      </c>
      <c r="D147" s="256" t="s">
        <v>155</v>
      </c>
      <c r="E147" s="254" t="s">
        <v>1259</v>
      </c>
      <c r="F147" s="256" t="s">
        <v>1274</v>
      </c>
      <c r="G147" s="123" t="str">
        <f ca="1"/>
        <v>Pawnee CUSD 11</v>
      </c>
      <c r="H147" s="123" t="str">
        <f>IFERROR(VLOOKUP(ROWS($H$2:H147),$A$2:$B$996,2,FALSE),"")</f>
        <v/>
      </c>
    </row>
    <row r="148" spans="1:8" ht="15">
      <c r="A148" s="123">
        <f>IF(ISNUMBER(SEARCH('Cover Page'!$D$9,Table1[[#This Row],[School District]])),MAX($A$1:A147)+1,0)</f>
        <v>0</v>
      </c>
      <c r="B148" s="254" t="s">
        <v>318</v>
      </c>
      <c r="C148" s="255" t="s">
        <v>2622</v>
      </c>
      <c r="D148" s="256" t="s">
        <v>154</v>
      </c>
      <c r="E148" s="254" t="s">
        <v>1259</v>
      </c>
      <c r="F148" s="256" t="s">
        <v>1275</v>
      </c>
      <c r="G148" s="123" t="str">
        <f ca="1"/>
        <v>Pawnee CUSD 11</v>
      </c>
      <c r="H148" s="123" t="str">
        <f>IFERROR(VLOOKUP(ROWS($H$2:H148),$A$2:$B$996,2,FALSE),"")</f>
        <v/>
      </c>
    </row>
    <row r="149" spans="1:8" ht="15">
      <c r="A149" s="123">
        <f>IF(ISNUMBER(SEARCH('Cover Page'!$D$9,Table1[[#This Row],[School District]])),MAX($A$1:A148)+1,0)</f>
        <v>0</v>
      </c>
      <c r="B149" s="254" t="s">
        <v>319</v>
      </c>
      <c r="C149" s="255" t="s">
        <v>2623</v>
      </c>
      <c r="D149" s="256" t="s">
        <v>156</v>
      </c>
      <c r="E149" s="254" t="s">
        <v>1276</v>
      </c>
      <c r="F149" s="256" t="s">
        <v>1277</v>
      </c>
      <c r="G149" s="123" t="str">
        <f ca="1"/>
        <v>Pawnee CUSD 11</v>
      </c>
      <c r="H149" s="123" t="str">
        <f>IFERROR(VLOOKUP(ROWS($H$2:H149),$A$2:$B$996,2,FALSE),"")</f>
        <v/>
      </c>
    </row>
    <row r="150" spans="1:8" ht="15">
      <c r="A150" s="123">
        <f>IF(ISNUMBER(SEARCH('Cover Page'!$D$9,Table1[[#This Row],[School District]])),MAX($A$1:A149)+1,0)</f>
        <v>0</v>
      </c>
      <c r="B150" s="254" t="s">
        <v>1278</v>
      </c>
      <c r="C150" s="255" t="s">
        <v>2624</v>
      </c>
      <c r="D150" s="256" t="s">
        <v>156</v>
      </c>
      <c r="E150" s="254" t="s">
        <v>2316</v>
      </c>
      <c r="F150" s="256" t="s">
        <v>1279</v>
      </c>
      <c r="G150" s="123" t="str">
        <f ca="1"/>
        <v>Pawnee CUSD 11</v>
      </c>
      <c r="H150" s="123" t="str">
        <f>IFERROR(VLOOKUP(ROWS($H$2:H150),$A$2:$B$996,2,FALSE),"")</f>
        <v/>
      </c>
    </row>
    <row r="151" spans="1:8" ht="15">
      <c r="A151" s="123">
        <f>IF(ISNUMBER(SEARCH('Cover Page'!$D$9,Table1[[#This Row],[School District]])),MAX($A$1:A150)+1,0)</f>
        <v>0</v>
      </c>
      <c r="B151" s="254" t="s">
        <v>320</v>
      </c>
      <c r="C151" s="255" t="s">
        <v>2625</v>
      </c>
      <c r="D151" s="256" t="s">
        <v>156</v>
      </c>
      <c r="E151" s="254" t="s">
        <v>1280</v>
      </c>
      <c r="F151" s="256" t="s">
        <v>1281</v>
      </c>
      <c r="G151" s="123" t="str">
        <f ca="1"/>
        <v>Pawnee CUSD 11</v>
      </c>
      <c r="H151" s="123" t="str">
        <f>IFERROR(VLOOKUP(ROWS($H$2:H151),$A$2:$B$996,2,FALSE),"")</f>
        <v/>
      </c>
    </row>
    <row r="152" spans="1:8" ht="15">
      <c r="A152" s="123">
        <f>IF(ISNUMBER(SEARCH('Cover Page'!$D$9,Table1[[#This Row],[School District]])),MAX($A$1:A151)+1,0)</f>
        <v>0</v>
      </c>
      <c r="B152" s="254" t="s">
        <v>321</v>
      </c>
      <c r="C152" s="255" t="s">
        <v>2626</v>
      </c>
      <c r="D152" s="256" t="s">
        <v>156</v>
      </c>
      <c r="E152" s="254" t="s">
        <v>1282</v>
      </c>
      <c r="F152" s="256" t="s">
        <v>1283</v>
      </c>
      <c r="G152" s="123" t="str">
        <f ca="1"/>
        <v>Pawnee CUSD 11</v>
      </c>
      <c r="H152" s="123" t="str">
        <f>IFERROR(VLOOKUP(ROWS($H$2:H152),$A$2:$B$996,2,FALSE),"")</f>
        <v/>
      </c>
    </row>
    <row r="153" spans="1:8" ht="15">
      <c r="A153" s="123">
        <f>IF(ISNUMBER(SEARCH('Cover Page'!$D$9,Table1[[#This Row],[School District]])),MAX($A$1:A152)+1,0)</f>
        <v>0</v>
      </c>
      <c r="B153" s="254" t="s">
        <v>322</v>
      </c>
      <c r="C153" s="255" t="s">
        <v>2627</v>
      </c>
      <c r="D153" s="256" t="s">
        <v>154</v>
      </c>
      <c r="E153" s="254" t="s">
        <v>1123</v>
      </c>
      <c r="F153" s="256" t="s">
        <v>1284</v>
      </c>
      <c r="G153" s="123" t="str">
        <f ca="1"/>
        <v>Pawnee CUSD 11</v>
      </c>
      <c r="H153" s="123" t="str">
        <f>IFERROR(VLOOKUP(ROWS($H$2:H153),$A$2:$B$996,2,FALSE),"")</f>
        <v/>
      </c>
    </row>
    <row r="154" spans="1:8" ht="15">
      <c r="A154" s="123">
        <f>IF(ISNUMBER(SEARCH('Cover Page'!$D$9,Table1[[#This Row],[School District]])),MAX($A$1:A153)+1,0)</f>
        <v>0</v>
      </c>
      <c r="B154" s="254" t="s">
        <v>323</v>
      </c>
      <c r="C154" s="255" t="s">
        <v>2628</v>
      </c>
      <c r="D154" s="256" t="s">
        <v>154</v>
      </c>
      <c r="E154" s="254" t="s">
        <v>1123</v>
      </c>
      <c r="F154" s="256" t="s">
        <v>1285</v>
      </c>
      <c r="G154" s="123" t="str">
        <f ca="1"/>
        <v>Pawnee CUSD 11</v>
      </c>
      <c r="H154" s="123" t="str">
        <f>IFERROR(VLOOKUP(ROWS($H$2:H154),$A$2:$B$996,2,FALSE),"")</f>
        <v/>
      </c>
    </row>
    <row r="155" spans="1:8" ht="15">
      <c r="A155" s="123">
        <f>IF(ISNUMBER(SEARCH('Cover Page'!$D$9,Table1[[#This Row],[School District]])),MAX($A$1:A154)+1,0)</f>
        <v>0</v>
      </c>
      <c r="B155" s="254" t="s">
        <v>324</v>
      </c>
      <c r="C155" s="255" t="s">
        <v>2629</v>
      </c>
      <c r="D155" s="256" t="s">
        <v>156</v>
      </c>
      <c r="E155" s="254" t="s">
        <v>1286</v>
      </c>
      <c r="F155" s="256" t="s">
        <v>1287</v>
      </c>
      <c r="G155" s="123" t="str">
        <f ca="1"/>
        <v>Pawnee CUSD 11</v>
      </c>
      <c r="H155" s="123" t="str">
        <f>IFERROR(VLOOKUP(ROWS($H$2:H155),$A$2:$B$996,2,FALSE),"")</f>
        <v/>
      </c>
    </row>
    <row r="156" spans="1:8" ht="15">
      <c r="A156" s="123">
        <f>IF(ISNUMBER(SEARCH('Cover Page'!$D$9,Table1[[#This Row],[School District]])),MAX($A$1:A155)+1,0)</f>
        <v>0</v>
      </c>
      <c r="B156" s="254" t="s">
        <v>325</v>
      </c>
      <c r="C156" s="255" t="s">
        <v>2630</v>
      </c>
      <c r="D156" s="256" t="s">
        <v>156</v>
      </c>
      <c r="E156" s="254" t="s">
        <v>1288</v>
      </c>
      <c r="F156" s="256" t="s">
        <v>1289</v>
      </c>
      <c r="G156" s="123" t="str">
        <f ca="1"/>
        <v>Pawnee CUSD 11</v>
      </c>
      <c r="H156" s="123" t="str">
        <f>IFERROR(VLOOKUP(ROWS($H$2:H156),$A$2:$B$996,2,FALSE),"")</f>
        <v/>
      </c>
    </row>
    <row r="157" spans="1:8" ht="15">
      <c r="A157" s="123">
        <f>IF(ISNUMBER(SEARCH('Cover Page'!$D$9,Table1[[#This Row],[School District]])),MAX($A$1:A156)+1,0)</f>
        <v>0</v>
      </c>
      <c r="B157" s="254" t="s">
        <v>1290</v>
      </c>
      <c r="C157" s="255" t="s">
        <v>2631</v>
      </c>
      <c r="D157" s="256" t="s">
        <v>155</v>
      </c>
      <c r="E157" s="254" t="s">
        <v>1288</v>
      </c>
      <c r="F157" s="256" t="s">
        <v>1291</v>
      </c>
      <c r="G157" s="123" t="str">
        <f ca="1"/>
        <v>Pawnee CUSD 11</v>
      </c>
      <c r="H157" s="123" t="str">
        <f>IFERROR(VLOOKUP(ROWS($H$2:H157),$A$2:$B$996,2,FALSE),"")</f>
        <v/>
      </c>
    </row>
    <row r="158" spans="1:8" ht="15">
      <c r="A158" s="123">
        <f>IF(ISNUMBER(SEARCH('Cover Page'!$D$9,Table1[[#This Row],[School District]])),MAX($A$1:A157)+1,0)</f>
        <v>0</v>
      </c>
      <c r="B158" s="254" t="s">
        <v>1292</v>
      </c>
      <c r="C158" s="255" t="s">
        <v>2632</v>
      </c>
      <c r="D158" s="256" t="s">
        <v>154</v>
      </c>
      <c r="E158" s="254" t="s">
        <v>1293</v>
      </c>
      <c r="F158" s="256" t="s">
        <v>1294</v>
      </c>
      <c r="G158" s="123" t="str">
        <f ca="1"/>
        <v>Pawnee CUSD 11</v>
      </c>
      <c r="H158" s="123" t="str">
        <f>IFERROR(VLOOKUP(ROWS($H$2:H158),$A$2:$B$996,2,FALSE),"")</f>
        <v/>
      </c>
    </row>
    <row r="159" spans="1:8" ht="15">
      <c r="A159" s="123">
        <f>IF(ISNUMBER(SEARCH('Cover Page'!$D$9,Table1[[#This Row],[School District]])),MAX($A$1:A158)+1,0)</f>
        <v>0</v>
      </c>
      <c r="B159" s="254" t="s">
        <v>326</v>
      </c>
      <c r="C159" s="255" t="s">
        <v>2633</v>
      </c>
      <c r="D159" s="256" t="s">
        <v>154</v>
      </c>
      <c r="E159" s="254" t="s">
        <v>1053</v>
      </c>
      <c r="F159" s="256" t="s">
        <v>1295</v>
      </c>
      <c r="G159" s="123" t="str">
        <f ca="1"/>
        <v>Pawnee CUSD 11</v>
      </c>
      <c r="H159" s="123" t="str">
        <f>IFERROR(VLOOKUP(ROWS($H$2:H159),$A$2:$B$996,2,FALSE),"")</f>
        <v/>
      </c>
    </row>
    <row r="160" spans="1:8" ht="15">
      <c r="A160" s="123">
        <f>IF(ISNUMBER(SEARCH('Cover Page'!$D$9,Table1[[#This Row],[School District]])),MAX($A$1:A159)+1,0)</f>
        <v>0</v>
      </c>
      <c r="B160" s="254" t="s">
        <v>327</v>
      </c>
      <c r="C160" s="255" t="s">
        <v>2634</v>
      </c>
      <c r="D160" s="256" t="s">
        <v>154</v>
      </c>
      <c r="E160" s="254" t="s">
        <v>1053</v>
      </c>
      <c r="F160" s="256" t="s">
        <v>1296</v>
      </c>
      <c r="G160" s="123" t="str">
        <f ca="1"/>
        <v>Pawnee CUSD 11</v>
      </c>
      <c r="H160" s="123" t="str">
        <f>IFERROR(VLOOKUP(ROWS($H$2:H160),$A$2:$B$996,2,FALSE),"")</f>
        <v/>
      </c>
    </row>
    <row r="161" spans="1:8" ht="15">
      <c r="A161" s="123">
        <f>IF(ISNUMBER(SEARCH('Cover Page'!$D$9,Table1[[#This Row],[School District]])),MAX($A$1:A160)+1,0)</f>
        <v>0</v>
      </c>
      <c r="B161" s="254" t="s">
        <v>328</v>
      </c>
      <c r="C161" s="255" t="s">
        <v>2635</v>
      </c>
      <c r="D161" s="256" t="s">
        <v>156</v>
      </c>
      <c r="E161" s="254" t="s">
        <v>1055</v>
      </c>
      <c r="F161" s="256" t="s">
        <v>1297</v>
      </c>
      <c r="G161" s="123" t="str">
        <f ca="1"/>
        <v>Pawnee CUSD 11</v>
      </c>
      <c r="H161" s="123" t="str">
        <f>IFERROR(VLOOKUP(ROWS($H$2:H161),$A$2:$B$996,2,FALSE),"")</f>
        <v/>
      </c>
    </row>
    <row r="162" spans="1:8" ht="15">
      <c r="A162" s="123">
        <f>IF(ISNUMBER(SEARCH('Cover Page'!$D$9,Table1[[#This Row],[School District]])),MAX($A$1:A161)+1,0)</f>
        <v>0</v>
      </c>
      <c r="B162" s="254" t="s">
        <v>329</v>
      </c>
      <c r="C162" s="255" t="s">
        <v>2636</v>
      </c>
      <c r="D162" s="256" t="s">
        <v>155</v>
      </c>
      <c r="E162" s="254" t="s">
        <v>1051</v>
      </c>
      <c r="F162" s="256" t="s">
        <v>1298</v>
      </c>
      <c r="G162" s="123" t="str">
        <f ca="1"/>
        <v>Pawnee CUSD 11</v>
      </c>
      <c r="H162" s="123" t="str">
        <f>IFERROR(VLOOKUP(ROWS($H$2:H162),$A$2:$B$996,2,FALSE),"")</f>
        <v/>
      </c>
    </row>
    <row r="163" spans="1:8" ht="15">
      <c r="A163" s="123">
        <f>IF(ISNUMBER(SEARCH('Cover Page'!$D$9,Table1[[#This Row],[School District]])),MAX($A$1:A162)+1,0)</f>
        <v>0</v>
      </c>
      <c r="B163" s="254" t="s">
        <v>330</v>
      </c>
      <c r="C163" s="255" t="s">
        <v>2637</v>
      </c>
      <c r="D163" s="256" t="s">
        <v>155</v>
      </c>
      <c r="E163" s="254" t="s">
        <v>1051</v>
      </c>
      <c r="F163" s="256" t="s">
        <v>1299</v>
      </c>
      <c r="G163" s="123" t="str">
        <f ca="1"/>
        <v>Pawnee CUSD 11</v>
      </c>
      <c r="H163" s="123" t="str">
        <f>IFERROR(VLOOKUP(ROWS($H$2:H163),$A$2:$B$996,2,FALSE),"")</f>
        <v/>
      </c>
    </row>
    <row r="164" spans="1:8" ht="15">
      <c r="A164" s="123">
        <f>IF(ISNUMBER(SEARCH('Cover Page'!$D$9,Table1[[#This Row],[School District]])),MAX($A$1:A163)+1,0)</f>
        <v>0</v>
      </c>
      <c r="B164" s="254" t="s">
        <v>331</v>
      </c>
      <c r="C164" s="255" t="s">
        <v>2638</v>
      </c>
      <c r="D164" s="256" t="s">
        <v>155</v>
      </c>
      <c r="E164" s="254" t="s">
        <v>2312</v>
      </c>
      <c r="F164" s="256" t="s">
        <v>1300</v>
      </c>
      <c r="G164" s="123" t="str">
        <f ca="1"/>
        <v>Pawnee CUSD 11</v>
      </c>
      <c r="H164" s="123" t="str">
        <f>IFERROR(VLOOKUP(ROWS($H$2:H164),$A$2:$B$996,2,FALSE),"")</f>
        <v/>
      </c>
    </row>
    <row r="165" spans="1:8" ht="15">
      <c r="A165" s="123">
        <f>IF(ISNUMBER(SEARCH('Cover Page'!$D$9,Table1[[#This Row],[School District]])),MAX($A$1:A164)+1,0)</f>
        <v>0</v>
      </c>
      <c r="B165" s="254" t="s">
        <v>1301</v>
      </c>
      <c r="C165" s="255" t="s">
        <v>2639</v>
      </c>
      <c r="D165" s="256" t="s">
        <v>155</v>
      </c>
      <c r="E165" s="254" t="s">
        <v>1053</v>
      </c>
      <c r="F165" s="256" t="s">
        <v>1302</v>
      </c>
      <c r="G165" s="123" t="str">
        <f ca="1"/>
        <v>Pawnee CUSD 11</v>
      </c>
      <c r="H165" s="123" t="str">
        <f>IFERROR(VLOOKUP(ROWS($H$2:H165),$A$2:$B$996,2,FALSE),"")</f>
        <v/>
      </c>
    </row>
    <row r="166" spans="1:8" ht="15">
      <c r="A166" s="123">
        <f>IF(ISNUMBER(SEARCH('Cover Page'!$D$9,Table1[[#This Row],[School District]])),MAX($A$1:A165)+1,0)</f>
        <v>0</v>
      </c>
      <c r="B166" s="254" t="s">
        <v>332</v>
      </c>
      <c r="C166" s="255" t="s">
        <v>2640</v>
      </c>
      <c r="D166" s="256" t="s">
        <v>155</v>
      </c>
      <c r="E166" s="254" t="s">
        <v>2302</v>
      </c>
      <c r="F166" s="256" t="s">
        <v>1303</v>
      </c>
      <c r="G166" s="123" t="str">
        <f ca="1"/>
        <v>Pawnee CUSD 11</v>
      </c>
      <c r="H166" s="123" t="str">
        <f>IFERROR(VLOOKUP(ROWS($H$2:H166),$A$2:$B$996,2,FALSE),"")</f>
        <v/>
      </c>
    </row>
    <row r="167" spans="1:8" ht="15">
      <c r="A167" s="123">
        <f>IF(ISNUMBER(SEARCH('Cover Page'!$D$9,Table1[[#This Row],[School District]])),MAX($A$1:A166)+1,0)</f>
        <v>0</v>
      </c>
      <c r="B167" s="254" t="s">
        <v>333</v>
      </c>
      <c r="C167" s="255" t="s">
        <v>2641</v>
      </c>
      <c r="D167" s="256" t="s">
        <v>155</v>
      </c>
      <c r="E167" s="254" t="s">
        <v>2302</v>
      </c>
      <c r="F167" s="256" t="s">
        <v>1304</v>
      </c>
      <c r="G167" s="123" t="str">
        <f ca="1"/>
        <v>Pawnee CUSD 11</v>
      </c>
      <c r="H167" s="123" t="str">
        <f>IFERROR(VLOOKUP(ROWS($H$2:H167),$A$2:$B$996,2,FALSE),"")</f>
        <v/>
      </c>
    </row>
    <row r="168" spans="1:8" ht="15">
      <c r="A168" s="123">
        <f>IF(ISNUMBER(SEARCH('Cover Page'!$D$9,Table1[[#This Row],[School District]])),MAX($A$1:A167)+1,0)</f>
        <v>0</v>
      </c>
      <c r="B168" s="254" t="s">
        <v>334</v>
      </c>
      <c r="C168" s="255" t="s">
        <v>2642</v>
      </c>
      <c r="D168" s="256" t="s">
        <v>154</v>
      </c>
      <c r="E168" s="254" t="s">
        <v>1053</v>
      </c>
      <c r="F168" s="256" t="s">
        <v>1305</v>
      </c>
      <c r="G168" s="123" t="str">
        <f ca="1"/>
        <v>Pawnee CUSD 11</v>
      </c>
      <c r="H168" s="123" t="str">
        <f>IFERROR(VLOOKUP(ROWS($H$2:H168),$A$2:$B$996,2,FALSE),"")</f>
        <v/>
      </c>
    </row>
    <row r="169" spans="1:8" ht="15">
      <c r="A169" s="123">
        <f>IF(ISNUMBER(SEARCH('Cover Page'!$D$9,Table1[[#This Row],[School District]])),MAX($A$1:A168)+1,0)</f>
        <v>0</v>
      </c>
      <c r="B169" s="254" t="s">
        <v>335</v>
      </c>
      <c r="C169" s="255" t="s">
        <v>2643</v>
      </c>
      <c r="D169" s="256" t="s">
        <v>156</v>
      </c>
      <c r="E169" s="254" t="s">
        <v>1264</v>
      </c>
      <c r="F169" s="256" t="s">
        <v>1306</v>
      </c>
      <c r="G169" s="123" t="str">
        <f ca="1"/>
        <v>Pawnee CUSD 11</v>
      </c>
      <c r="H169" s="123" t="str">
        <f>IFERROR(VLOOKUP(ROWS($H$2:H169),$A$2:$B$996,2,FALSE),"")</f>
        <v/>
      </c>
    </row>
    <row r="170" spans="1:8" ht="15">
      <c r="A170" s="123">
        <f>IF(ISNUMBER(SEARCH('Cover Page'!$D$9,Table1[[#This Row],[School District]])),MAX($A$1:A169)+1,0)</f>
        <v>0</v>
      </c>
      <c r="B170" s="254" t="s">
        <v>336</v>
      </c>
      <c r="C170" s="255" t="s">
        <v>2644</v>
      </c>
      <c r="D170" s="256" t="s">
        <v>156</v>
      </c>
      <c r="E170" s="254" t="s">
        <v>1053</v>
      </c>
      <c r="F170" s="256" t="s">
        <v>1307</v>
      </c>
      <c r="G170" s="123" t="str">
        <f ca="1"/>
        <v>Pawnee CUSD 11</v>
      </c>
      <c r="H170" s="123" t="str">
        <f>IFERROR(VLOOKUP(ROWS($H$2:H170),$A$2:$B$996,2,FALSE),"")</f>
        <v/>
      </c>
    </row>
    <row r="171" spans="1:8" ht="15">
      <c r="A171" s="123">
        <f>IF(ISNUMBER(SEARCH('Cover Page'!$D$9,Table1[[#This Row],[School District]])),MAX($A$1:A170)+1,0)</f>
        <v>0</v>
      </c>
      <c r="B171" s="254" t="s">
        <v>337</v>
      </c>
      <c r="C171" s="255" t="s">
        <v>2645</v>
      </c>
      <c r="D171" s="256" t="s">
        <v>156</v>
      </c>
      <c r="E171" s="254" t="s">
        <v>2317</v>
      </c>
      <c r="F171" s="256" t="s">
        <v>1309</v>
      </c>
      <c r="G171" s="123" t="str">
        <f ca="1"/>
        <v>Pawnee CUSD 11</v>
      </c>
      <c r="H171" s="123" t="str">
        <f>IFERROR(VLOOKUP(ROWS($H$2:H171),$A$2:$B$996,2,FALSE),"")</f>
        <v/>
      </c>
    </row>
    <row r="172" spans="1:8" ht="15">
      <c r="A172" s="123">
        <f>IF(ISNUMBER(SEARCH('Cover Page'!$D$9,Table1[[#This Row],[School District]])),MAX($A$1:A171)+1,0)</f>
        <v>0</v>
      </c>
      <c r="B172" s="254" t="s">
        <v>1310</v>
      </c>
      <c r="C172" s="255" t="s">
        <v>2646</v>
      </c>
      <c r="D172" s="256" t="s">
        <v>201</v>
      </c>
      <c r="E172" s="254" t="s">
        <v>2318</v>
      </c>
      <c r="F172" s="256" t="s">
        <v>1311</v>
      </c>
      <c r="G172" s="123" t="str">
        <f ca="1"/>
        <v>Pawnee CUSD 11</v>
      </c>
      <c r="H172" s="123" t="str">
        <f>IFERROR(VLOOKUP(ROWS($H$2:H172),$A$2:$B$996,2,FALSE),"")</f>
        <v/>
      </c>
    </row>
    <row r="173" spans="1:8" ht="15" customHeight="1">
      <c r="A173" s="123">
        <f>IF(ISNUMBER(SEARCH('Cover Page'!$D$9,Table1[[#This Row],[School District]])),MAX($A$1:A172)+1,0)</f>
        <v>0</v>
      </c>
      <c r="B173" s="254" t="s">
        <v>338</v>
      </c>
      <c r="C173" s="255" t="s">
        <v>2647</v>
      </c>
      <c r="D173" s="256" t="s">
        <v>156</v>
      </c>
      <c r="E173" s="254" t="s">
        <v>1157</v>
      </c>
      <c r="F173" s="256" t="s">
        <v>1312</v>
      </c>
      <c r="G173" s="123" t="str">
        <f ca="1"/>
        <v>Pawnee CUSD 11</v>
      </c>
      <c r="H173" s="123" t="str">
        <f>IFERROR(VLOOKUP(ROWS($H$2:H173),$A$2:$B$996,2,FALSE),"")</f>
        <v/>
      </c>
    </row>
    <row r="174" spans="1:8" ht="15">
      <c r="A174" s="123">
        <f>IF(ISNUMBER(SEARCH('Cover Page'!$D$9,Table1[[#This Row],[School District]])),MAX($A$1:A173)+1,0)</f>
        <v>0</v>
      </c>
      <c r="B174" s="254" t="s">
        <v>339</v>
      </c>
      <c r="C174" s="255" t="s">
        <v>2648</v>
      </c>
      <c r="D174" s="256" t="s">
        <v>156</v>
      </c>
      <c r="E174" s="254" t="s">
        <v>2319</v>
      </c>
      <c r="F174" s="256" t="s">
        <v>1313</v>
      </c>
      <c r="G174" s="123" t="str">
        <f ca="1"/>
        <v>Pawnee CUSD 11</v>
      </c>
      <c r="H174" s="123" t="str">
        <f>IFERROR(VLOOKUP(ROWS($H$2:H174),$A$2:$B$996,2,FALSE),"")</f>
        <v/>
      </c>
    </row>
    <row r="175" spans="1:8" ht="15">
      <c r="A175" s="123">
        <f>IF(ISNUMBER(SEARCH('Cover Page'!$D$9,Table1[[#This Row],[School District]])),MAX($A$1:A174)+1,0)</f>
        <v>0</v>
      </c>
      <c r="B175" s="254" t="s">
        <v>1314</v>
      </c>
      <c r="C175" s="255" t="s">
        <v>2649</v>
      </c>
      <c r="D175" s="256" t="s">
        <v>156</v>
      </c>
      <c r="E175" s="254" t="s">
        <v>1076</v>
      </c>
      <c r="F175" s="256" t="s">
        <v>1315</v>
      </c>
      <c r="G175" s="123" t="str">
        <f ca="1"/>
        <v>Pawnee CUSD 11</v>
      </c>
      <c r="H175" s="123" t="str">
        <f>IFERROR(VLOOKUP(ROWS($H$2:H175),$A$2:$B$996,2,FALSE),"")</f>
        <v/>
      </c>
    </row>
    <row r="176" spans="1:8" ht="15">
      <c r="A176" s="123">
        <f>IF(ISNUMBER(SEARCH('Cover Page'!$D$9,Table1[[#This Row],[School District]])),MAX($A$1:A175)+1,0)</f>
        <v>0</v>
      </c>
      <c r="B176" s="254" t="s">
        <v>340</v>
      </c>
      <c r="C176" s="255" t="s">
        <v>2650</v>
      </c>
      <c r="D176" s="256" t="s">
        <v>201</v>
      </c>
      <c r="E176" s="254" t="s">
        <v>2320</v>
      </c>
      <c r="F176" s="256" t="s">
        <v>1316</v>
      </c>
      <c r="G176" s="123" t="str">
        <f ca="1"/>
        <v>Pawnee CUSD 11</v>
      </c>
      <c r="H176" s="123" t="str">
        <f>IFERROR(VLOOKUP(ROWS($H$2:H176),$A$2:$B$996,2,FALSE),"")</f>
        <v/>
      </c>
    </row>
    <row r="177" spans="1:8" ht="15" customHeight="1">
      <c r="A177" s="123">
        <f>IF(ISNUMBER(SEARCH('Cover Page'!$D$9,Table1[[#This Row],[School District]])),MAX($A$1:A176)+1,0)</f>
        <v>0</v>
      </c>
      <c r="B177" s="254" t="s">
        <v>341</v>
      </c>
      <c r="C177" s="255" t="s">
        <v>2651</v>
      </c>
      <c r="D177" s="256" t="s">
        <v>156</v>
      </c>
      <c r="E177" s="254" t="s">
        <v>2420</v>
      </c>
      <c r="F177" s="256" t="s">
        <v>1317</v>
      </c>
      <c r="G177" s="123" t="str">
        <f ca="1"/>
        <v>Pawnee CUSD 11</v>
      </c>
      <c r="H177" s="123" t="str">
        <f>IFERROR(VLOOKUP(ROWS($H$2:H177),$A$2:$B$996,2,FALSE),"")</f>
        <v/>
      </c>
    </row>
    <row r="178" spans="1:8" ht="15">
      <c r="A178" s="123">
        <f>IF(ISNUMBER(SEARCH('Cover Page'!$D$9,Table1[[#This Row],[School District]])),MAX($A$1:A177)+1,0)</f>
        <v>0</v>
      </c>
      <c r="B178" s="254" t="s">
        <v>342</v>
      </c>
      <c r="C178" s="255" t="s">
        <v>2652</v>
      </c>
      <c r="D178" s="256" t="s">
        <v>154</v>
      </c>
      <c r="E178" s="254" t="s">
        <v>1072</v>
      </c>
      <c r="F178" s="256" t="s">
        <v>1318</v>
      </c>
      <c r="G178" s="123" t="str">
        <f ca="1"/>
        <v>Pawnee CUSD 11</v>
      </c>
      <c r="H178" s="123" t="str">
        <f>IFERROR(VLOOKUP(ROWS($H$2:H178),$A$2:$B$996,2,FALSE),"")</f>
        <v/>
      </c>
    </row>
    <row r="179" spans="1:8" ht="15">
      <c r="A179" s="123">
        <f>IF(ISNUMBER(SEARCH('Cover Page'!$D$9,Table1[[#This Row],[School District]])),MAX($A$1:A178)+1,0)</f>
        <v>0</v>
      </c>
      <c r="B179" s="254" t="s">
        <v>1319</v>
      </c>
      <c r="C179" s="255" t="s">
        <v>2653</v>
      </c>
      <c r="D179" s="256" t="s">
        <v>156</v>
      </c>
      <c r="E179" s="254" t="s">
        <v>2421</v>
      </c>
      <c r="F179" s="256" t="s">
        <v>1320</v>
      </c>
      <c r="G179" s="123" t="str">
        <f ca="1"/>
        <v>Pawnee CUSD 11</v>
      </c>
      <c r="H179" s="123" t="str">
        <f>IFERROR(VLOOKUP(ROWS($H$2:H179),$A$2:$B$996,2,FALSE),"")</f>
        <v/>
      </c>
    </row>
    <row r="180" spans="1:8" ht="15">
      <c r="A180" s="123">
        <f>IF(ISNUMBER(SEARCH('Cover Page'!$D$9,Table1[[#This Row],[School District]])),MAX($A$1:A179)+1,0)</f>
        <v>0</v>
      </c>
      <c r="B180" s="254" t="s">
        <v>1321</v>
      </c>
      <c r="C180" s="255" t="s">
        <v>2654</v>
      </c>
      <c r="D180" s="256" t="s">
        <v>154</v>
      </c>
      <c r="E180" s="254" t="s">
        <v>1053</v>
      </c>
      <c r="F180" s="256" t="s">
        <v>1322</v>
      </c>
      <c r="G180" s="123" t="str">
        <f ca="1"/>
        <v>Pawnee CUSD 11</v>
      </c>
      <c r="H180" s="123" t="str">
        <f>IFERROR(VLOOKUP(ROWS($H$2:H180),$A$2:$B$996,2,FALSE),"")</f>
        <v/>
      </c>
    </row>
    <row r="181" spans="1:8" ht="15">
      <c r="A181" s="123">
        <f>IF(ISNUMBER(SEARCH('Cover Page'!$D$9,Table1[[#This Row],[School District]])),MAX($A$1:A180)+1,0)</f>
        <v>0</v>
      </c>
      <c r="B181" s="254" t="s">
        <v>1323</v>
      </c>
      <c r="C181" s="255" t="s">
        <v>2655</v>
      </c>
      <c r="D181" s="256" t="s">
        <v>155</v>
      </c>
      <c r="E181" s="254" t="s">
        <v>1053</v>
      </c>
      <c r="F181" s="256" t="s">
        <v>1324</v>
      </c>
      <c r="G181" s="123" t="str">
        <f ca="1"/>
        <v>Pawnee CUSD 11</v>
      </c>
      <c r="H181" s="123" t="str">
        <f>IFERROR(VLOOKUP(ROWS($H$2:H181),$A$2:$B$996,2,FALSE),"")</f>
        <v/>
      </c>
    </row>
    <row r="182" spans="1:8" ht="15" customHeight="1">
      <c r="A182" s="123">
        <f>IF(ISNUMBER(SEARCH('Cover Page'!$D$9,Table1[[#This Row],[School District]])),MAX($A$1:A181)+1,0)</f>
        <v>0</v>
      </c>
      <c r="B182" s="254" t="s">
        <v>1325</v>
      </c>
      <c r="C182" s="255" t="s">
        <v>2656</v>
      </c>
      <c r="D182" s="256" t="s">
        <v>154</v>
      </c>
      <c r="E182" s="254" t="s">
        <v>1053</v>
      </c>
      <c r="F182" s="256" t="s">
        <v>1326</v>
      </c>
      <c r="G182" s="123" t="str">
        <f ca="1"/>
        <v>Pawnee CUSD 11</v>
      </c>
      <c r="H182" s="123" t="str">
        <f>IFERROR(VLOOKUP(ROWS($H$2:H182),$A$2:$B$996,2,FALSE),"")</f>
        <v/>
      </c>
    </row>
    <row r="183" spans="1:8" ht="15">
      <c r="A183" s="123">
        <f>IF(ISNUMBER(SEARCH('Cover Page'!$D$9,Table1[[#This Row],[School District]])),MAX($A$1:A182)+1,0)</f>
        <v>0</v>
      </c>
      <c r="B183" s="254" t="s">
        <v>343</v>
      </c>
      <c r="C183" s="255" t="s">
        <v>2657</v>
      </c>
      <c r="D183" s="256" t="s">
        <v>201</v>
      </c>
      <c r="E183" s="254" t="s">
        <v>2302</v>
      </c>
      <c r="F183" s="256" t="s">
        <v>1251</v>
      </c>
      <c r="G183" s="123" t="str">
        <f ca="1"/>
        <v>Pawnee CUSD 11</v>
      </c>
      <c r="H183" s="123" t="str">
        <f>IFERROR(VLOOKUP(ROWS($H$2:H183),$A$2:$B$996,2,FALSE),"")</f>
        <v/>
      </c>
    </row>
    <row r="184" spans="1:8" ht="15">
      <c r="A184" s="123">
        <f>IF(ISNUMBER(SEARCH('Cover Page'!$D$9,Table1[[#This Row],[School District]])),MAX($A$1:A183)+1,0)</f>
        <v>0</v>
      </c>
      <c r="B184" s="254" t="s">
        <v>1327</v>
      </c>
      <c r="C184" s="255" t="s">
        <v>2658</v>
      </c>
      <c r="D184" s="256" t="s">
        <v>154</v>
      </c>
      <c r="E184" s="254" t="s">
        <v>1328</v>
      </c>
      <c r="F184" s="256" t="s">
        <v>1329</v>
      </c>
      <c r="G184" s="123" t="str">
        <f ca="1"/>
        <v>Pawnee CUSD 11</v>
      </c>
      <c r="H184" s="123" t="str">
        <f>IFERROR(VLOOKUP(ROWS($H$2:H184),$A$2:$B$996,2,FALSE),"")</f>
        <v/>
      </c>
    </row>
    <row r="185" spans="1:8" ht="15">
      <c r="A185" s="123">
        <f>IF(ISNUMBER(SEARCH('Cover Page'!$D$9,Table1[[#This Row],[School District]])),MAX($A$1:A184)+1,0)</f>
        <v>0</v>
      </c>
      <c r="B185" s="254" t="s">
        <v>344</v>
      </c>
      <c r="C185" s="255" t="s">
        <v>2659</v>
      </c>
      <c r="D185" s="256" t="s">
        <v>156</v>
      </c>
      <c r="E185" s="254" t="s">
        <v>1288</v>
      </c>
      <c r="F185" s="256" t="s">
        <v>1330</v>
      </c>
      <c r="G185" s="123" t="str">
        <f ca="1"/>
        <v>Pawnee CUSD 11</v>
      </c>
      <c r="H185" s="123" t="str">
        <f>IFERROR(VLOOKUP(ROWS($H$2:H185),$A$2:$B$996,2,FALSE),"")</f>
        <v/>
      </c>
    </row>
    <row r="186" spans="1:8" ht="15">
      <c r="A186" s="123">
        <f>IF(ISNUMBER(SEARCH('Cover Page'!$D$9,Table1[[#This Row],[School District]])),MAX($A$1:A185)+1,0)</f>
        <v>0</v>
      </c>
      <c r="B186" s="254" t="s">
        <v>345</v>
      </c>
      <c r="C186" s="255" t="s">
        <v>2660</v>
      </c>
      <c r="D186" s="256" t="s">
        <v>154</v>
      </c>
      <c r="E186" s="254" t="s">
        <v>1053</v>
      </c>
      <c r="F186" s="256" t="s">
        <v>1331</v>
      </c>
      <c r="G186" s="123" t="str">
        <f ca="1"/>
        <v>Pawnee CUSD 11</v>
      </c>
      <c r="H186" s="123" t="str">
        <f>IFERROR(VLOOKUP(ROWS($H$2:H186),$A$2:$B$996,2,FALSE),"")</f>
        <v/>
      </c>
    </row>
    <row r="187" spans="1:8" ht="15">
      <c r="A187" s="123">
        <f>IF(ISNUMBER(SEARCH('Cover Page'!$D$9,Table1[[#This Row],[School District]])),MAX($A$1:A186)+1,0)</f>
        <v>0</v>
      </c>
      <c r="B187" s="254" t="s">
        <v>1332</v>
      </c>
      <c r="C187" s="255" t="s">
        <v>2661</v>
      </c>
      <c r="D187" s="256" t="s">
        <v>154</v>
      </c>
      <c r="E187" s="254" t="s">
        <v>1076</v>
      </c>
      <c r="F187" s="256" t="s">
        <v>1333</v>
      </c>
      <c r="G187" s="123" t="str">
        <f ca="1"/>
        <v>Pawnee CUSD 11</v>
      </c>
      <c r="H187" s="123" t="str">
        <f>IFERROR(VLOOKUP(ROWS($H$2:H187),$A$2:$B$996,2,FALSE),"")</f>
        <v/>
      </c>
    </row>
    <row r="188" spans="1:8" ht="15">
      <c r="A188" s="123">
        <f>IF(ISNUMBER(SEARCH('Cover Page'!$D$9,Table1[[#This Row],[School District]])),MAX($A$1:A187)+1,0)</f>
        <v>0</v>
      </c>
      <c r="B188" s="254" t="s">
        <v>1334</v>
      </c>
      <c r="C188" s="255" t="s">
        <v>2662</v>
      </c>
      <c r="D188" s="256" t="s">
        <v>156</v>
      </c>
      <c r="E188" s="254" t="s">
        <v>1223</v>
      </c>
      <c r="F188" s="256" t="s">
        <v>1335</v>
      </c>
      <c r="G188" s="123" t="str">
        <f ca="1"/>
        <v>Pawnee CUSD 11</v>
      </c>
      <c r="H188" s="123" t="str">
        <f>IFERROR(VLOOKUP(ROWS($H$2:H188),$A$2:$B$996,2,FALSE),"")</f>
        <v/>
      </c>
    </row>
    <row r="189" spans="1:8" ht="15">
      <c r="A189" s="123">
        <f>IF(ISNUMBER(SEARCH('Cover Page'!$D$9,Table1[[#This Row],[School District]])),MAX($A$1:A188)+1,0)</f>
        <v>0</v>
      </c>
      <c r="B189" s="254" t="s">
        <v>1336</v>
      </c>
      <c r="C189" s="255" t="s">
        <v>2663</v>
      </c>
      <c r="D189" s="256" t="s">
        <v>155</v>
      </c>
      <c r="E189" s="254" t="s">
        <v>1268</v>
      </c>
      <c r="F189" s="256" t="s">
        <v>1337</v>
      </c>
      <c r="G189" s="123" t="str">
        <f ca="1"/>
        <v>Pawnee CUSD 11</v>
      </c>
      <c r="H189" s="123" t="str">
        <f>IFERROR(VLOOKUP(ROWS($H$2:H189),$A$2:$B$996,2,FALSE),"")</f>
        <v/>
      </c>
    </row>
    <row r="190" spans="1:8" ht="15">
      <c r="A190" s="123">
        <f>IF(ISNUMBER(SEARCH('Cover Page'!$D$9,Table1[[#This Row],[School District]])),MAX($A$1:A189)+1,0)</f>
        <v>0</v>
      </c>
      <c r="B190" s="254" t="s">
        <v>346</v>
      </c>
      <c r="C190" s="255" t="s">
        <v>2664</v>
      </c>
      <c r="D190" s="256" t="s">
        <v>156</v>
      </c>
      <c r="E190" s="254" t="s">
        <v>1256</v>
      </c>
      <c r="F190" s="256" t="s">
        <v>1338</v>
      </c>
      <c r="G190" s="123" t="str">
        <f ca="1"/>
        <v>Pawnee CUSD 11</v>
      </c>
      <c r="H190" s="123" t="str">
        <f>IFERROR(VLOOKUP(ROWS($H$2:H190),$A$2:$B$996,2,FALSE),"")</f>
        <v/>
      </c>
    </row>
    <row r="191" spans="1:8" ht="15">
      <c r="A191" s="123">
        <f>IF(ISNUMBER(SEARCH('Cover Page'!$D$9,Table1[[#This Row],[School District]])),MAX($A$1:A190)+1,0)</f>
        <v>0</v>
      </c>
      <c r="B191" s="254" t="s">
        <v>347</v>
      </c>
      <c r="C191" s="255" t="s">
        <v>2665</v>
      </c>
      <c r="D191" s="256" t="s">
        <v>156</v>
      </c>
      <c r="E191" s="254" t="s">
        <v>1235</v>
      </c>
      <c r="F191" s="256" t="s">
        <v>1339</v>
      </c>
      <c r="G191" s="123" t="str">
        <f ca="1"/>
        <v>Pawnee CUSD 11</v>
      </c>
      <c r="H191" s="123" t="str">
        <f>IFERROR(VLOOKUP(ROWS($H$2:H191),$A$2:$B$996,2,FALSE),"")</f>
        <v/>
      </c>
    </row>
    <row r="192" spans="1:8" ht="15">
      <c r="A192" s="123">
        <f>IF(ISNUMBER(SEARCH('Cover Page'!$D$9,Table1[[#This Row],[School District]])),MAX($A$1:A191)+1,0)</f>
        <v>0</v>
      </c>
      <c r="B192" s="254" t="s">
        <v>348</v>
      </c>
      <c r="C192" s="255" t="s">
        <v>2666</v>
      </c>
      <c r="D192" s="256" t="s">
        <v>156</v>
      </c>
      <c r="E192" s="254" t="s">
        <v>1264</v>
      </c>
      <c r="F192" s="256" t="s">
        <v>1340</v>
      </c>
      <c r="G192" s="123" t="str">
        <f ca="1"/>
        <v>Pawnee CUSD 11</v>
      </c>
      <c r="H192" s="123" t="str">
        <f>IFERROR(VLOOKUP(ROWS($H$2:H192),$A$2:$B$996,2,FALSE),"")</f>
        <v/>
      </c>
    </row>
    <row r="193" spans="1:8" ht="15" customHeight="1">
      <c r="A193" s="123">
        <f>IF(ISNUMBER(SEARCH('Cover Page'!$D$9,Table1[[#This Row],[School District]])),MAX($A$1:A192)+1,0)</f>
        <v>0</v>
      </c>
      <c r="B193" s="254" t="s">
        <v>349</v>
      </c>
      <c r="C193" s="255" t="s">
        <v>2667</v>
      </c>
      <c r="D193" s="256" t="s">
        <v>154</v>
      </c>
      <c r="E193" s="254" t="s">
        <v>1202</v>
      </c>
      <c r="F193" s="256" t="s">
        <v>1341</v>
      </c>
      <c r="G193" s="123" t="str">
        <f ca="1"/>
        <v>Pawnee CUSD 11</v>
      </c>
      <c r="H193" s="123" t="str">
        <f>IFERROR(VLOOKUP(ROWS($H$2:H193),$A$2:$B$996,2,FALSE),"")</f>
        <v/>
      </c>
    </row>
    <row r="194" spans="1:8" ht="15">
      <c r="A194" s="123">
        <f>IF(ISNUMBER(SEARCH('Cover Page'!$D$9,Table1[[#This Row],[School District]])),MAX($A$1:A193)+1,0)</f>
        <v>0</v>
      </c>
      <c r="B194" s="254" t="s">
        <v>350</v>
      </c>
      <c r="C194" s="255" t="s">
        <v>2668</v>
      </c>
      <c r="D194" s="256" t="s">
        <v>156</v>
      </c>
      <c r="E194" s="254" t="s">
        <v>1123</v>
      </c>
      <c r="F194" s="256" t="s">
        <v>1342</v>
      </c>
      <c r="G194" s="123" t="str">
        <f ca="1"/>
        <v>Pawnee CUSD 11</v>
      </c>
      <c r="H194" s="123" t="str">
        <f>IFERROR(VLOOKUP(ROWS($H$2:H194),$A$2:$B$996,2,FALSE),"")</f>
        <v/>
      </c>
    </row>
    <row r="195" spans="1:8" ht="15">
      <c r="A195" s="123">
        <f>IF(ISNUMBER(SEARCH('Cover Page'!$D$9,Table1[[#This Row],[School District]])),MAX($A$1:A194)+1,0)</f>
        <v>0</v>
      </c>
      <c r="B195" s="254" t="s">
        <v>351</v>
      </c>
      <c r="C195" s="255" t="s">
        <v>2669</v>
      </c>
      <c r="D195" s="256" t="s">
        <v>154</v>
      </c>
      <c r="E195" s="254" t="s">
        <v>1271</v>
      </c>
      <c r="F195" s="256" t="s">
        <v>1343</v>
      </c>
      <c r="G195" s="123" t="str">
        <f ca="1"/>
        <v>Pawnee CUSD 11</v>
      </c>
      <c r="H195" s="123" t="str">
        <f>IFERROR(VLOOKUP(ROWS($H$2:H195),$A$2:$B$996,2,FALSE),"")</f>
        <v/>
      </c>
    </row>
    <row r="196" spans="1:8" ht="15">
      <c r="A196" s="123">
        <f>IF(ISNUMBER(SEARCH('Cover Page'!$D$9,Table1[[#This Row],[School District]])),MAX($A$1:A195)+1,0)</f>
        <v>0</v>
      </c>
      <c r="B196" s="254" t="s">
        <v>352</v>
      </c>
      <c r="C196" s="255" t="s">
        <v>2670</v>
      </c>
      <c r="D196" s="256" t="s">
        <v>154</v>
      </c>
      <c r="E196" s="254" t="s">
        <v>1059</v>
      </c>
      <c r="F196" s="256" t="s">
        <v>1344</v>
      </c>
      <c r="G196" s="123" t="str">
        <f ca="1"/>
        <v>Pawnee CUSD 11</v>
      </c>
      <c r="H196" s="123" t="str">
        <f>IFERROR(VLOOKUP(ROWS($H$2:H196),$A$2:$B$996,2,FALSE),"")</f>
        <v/>
      </c>
    </row>
    <row r="197" spans="1:8" ht="15">
      <c r="A197" s="123">
        <f>IF(ISNUMBER(SEARCH('Cover Page'!$D$9,Table1[[#This Row],[School District]])),MAX($A$1:A196)+1,0)</f>
        <v>0</v>
      </c>
      <c r="B197" s="254" t="s">
        <v>353</v>
      </c>
      <c r="C197" s="255" t="s">
        <v>2671</v>
      </c>
      <c r="D197" s="256" t="s">
        <v>201</v>
      </c>
      <c r="E197" s="254" t="s">
        <v>1345</v>
      </c>
      <c r="F197" s="256" t="s">
        <v>1346</v>
      </c>
      <c r="G197" s="123" t="str">
        <f ca="1"/>
        <v>Pawnee CUSD 11</v>
      </c>
      <c r="H197" s="123" t="str">
        <f>IFERROR(VLOOKUP(ROWS($H$2:H197),$A$2:$B$996,2,FALSE),"")</f>
        <v/>
      </c>
    </row>
    <row r="198" spans="1:8" ht="15">
      <c r="A198" s="123">
        <f>IF(ISNUMBER(SEARCH('Cover Page'!$D$9,Table1[[#This Row],[School District]])),MAX($A$1:A197)+1,0)</f>
        <v>0</v>
      </c>
      <c r="B198" s="254" t="s">
        <v>354</v>
      </c>
      <c r="C198" s="255" t="s">
        <v>2672</v>
      </c>
      <c r="D198" s="256" t="s">
        <v>156</v>
      </c>
      <c r="E198" s="254" t="s">
        <v>2321</v>
      </c>
      <c r="F198" s="256" t="s">
        <v>1348</v>
      </c>
      <c r="G198" s="123" t="str">
        <f ca="1"/>
        <v>Pawnee CUSD 11</v>
      </c>
      <c r="H198" s="123" t="str">
        <f>IFERROR(VLOOKUP(ROWS($H$2:H198),$A$2:$B$996,2,FALSE),"")</f>
        <v/>
      </c>
    </row>
    <row r="199" spans="1:8" ht="15">
      <c r="A199" s="123">
        <f>IF(ISNUMBER(SEARCH('Cover Page'!$D$9,Table1[[#This Row],[School District]])),MAX($A$1:A198)+1,0)</f>
        <v>0</v>
      </c>
      <c r="B199" s="254" t="s">
        <v>355</v>
      </c>
      <c r="C199" s="255" t="s">
        <v>2673</v>
      </c>
      <c r="D199" s="256" t="s">
        <v>156</v>
      </c>
      <c r="E199" s="254" t="s">
        <v>2302</v>
      </c>
      <c r="F199" s="256" t="s">
        <v>1349</v>
      </c>
      <c r="G199" s="123" t="str">
        <f ca="1"/>
        <v>Pawnee CUSD 11</v>
      </c>
      <c r="H199" s="123" t="str">
        <f>IFERROR(VLOOKUP(ROWS($H$2:H199),$A$2:$B$996,2,FALSE),"")</f>
        <v/>
      </c>
    </row>
    <row r="200" spans="1:8" ht="15">
      <c r="A200" s="123">
        <f>IF(ISNUMBER(SEARCH('Cover Page'!$D$9,Table1[[#This Row],[School District]])),MAX($A$1:A199)+1,0)</f>
        <v>0</v>
      </c>
      <c r="B200" s="254" t="s">
        <v>356</v>
      </c>
      <c r="C200" s="255" t="s">
        <v>2674</v>
      </c>
      <c r="D200" s="256" t="s">
        <v>156</v>
      </c>
      <c r="E200" s="254" t="s">
        <v>2302</v>
      </c>
      <c r="F200" s="256" t="s">
        <v>1350</v>
      </c>
      <c r="G200" s="123" t="str">
        <f ca="1"/>
        <v>Pawnee CUSD 11</v>
      </c>
      <c r="H200" s="123" t="str">
        <f>IFERROR(VLOOKUP(ROWS($H$2:H200),$A$2:$B$996,2,FALSE),"")</f>
        <v/>
      </c>
    </row>
    <row r="201" spans="1:8" ht="15">
      <c r="A201" s="123">
        <f>IF(ISNUMBER(SEARCH('Cover Page'!$D$9,Table1[[#This Row],[School District]])),MAX($A$1:A200)+1,0)</f>
        <v>0</v>
      </c>
      <c r="B201" s="254" t="s">
        <v>1351</v>
      </c>
      <c r="C201" s="255" t="s">
        <v>2675</v>
      </c>
      <c r="D201" s="256" t="s">
        <v>156</v>
      </c>
      <c r="E201" s="254" t="s">
        <v>1099</v>
      </c>
      <c r="F201" s="256" t="s">
        <v>1352</v>
      </c>
      <c r="G201" s="123" t="str">
        <f ca="1"/>
        <v>Pawnee CUSD 11</v>
      </c>
      <c r="H201" s="123" t="str">
        <f>IFERROR(VLOOKUP(ROWS($H$2:H201),$A$2:$B$996,2,FALSE),"")</f>
        <v/>
      </c>
    </row>
    <row r="202" spans="1:8" ht="15">
      <c r="A202" s="123">
        <f>IF(ISNUMBER(SEARCH('Cover Page'!$D$9,Table1[[#This Row],[School District]])),MAX($A$1:A201)+1,0)</f>
        <v>0</v>
      </c>
      <c r="B202" s="254" t="s">
        <v>357</v>
      </c>
      <c r="C202" s="255" t="s">
        <v>2676</v>
      </c>
      <c r="D202" s="256" t="s">
        <v>156</v>
      </c>
      <c r="E202" s="254" t="s">
        <v>2322</v>
      </c>
      <c r="F202" s="256" t="s">
        <v>1353</v>
      </c>
      <c r="G202" s="123" t="str">
        <f ca="1"/>
        <v>Pawnee CUSD 11</v>
      </c>
      <c r="H202" s="123" t="str">
        <f>IFERROR(VLOOKUP(ROWS($H$2:H202),$A$2:$B$996,2,FALSE),"")</f>
        <v/>
      </c>
    </row>
    <row r="203" spans="1:8" ht="15">
      <c r="A203" s="123">
        <f>IF(ISNUMBER(SEARCH('Cover Page'!$D$9,Table1[[#This Row],[School District]])),MAX($A$1:A202)+1,0)</f>
        <v>0</v>
      </c>
      <c r="B203" s="254" t="s">
        <v>1354</v>
      </c>
      <c r="C203" s="255" t="s">
        <v>2677</v>
      </c>
      <c r="D203" s="256" t="s">
        <v>156</v>
      </c>
      <c r="E203" s="254" t="s">
        <v>1355</v>
      </c>
      <c r="F203" s="256" t="s">
        <v>1356</v>
      </c>
      <c r="G203" s="123" t="str">
        <f ca="1"/>
        <v>Pawnee CUSD 11</v>
      </c>
      <c r="H203" s="123" t="str">
        <f>IFERROR(VLOOKUP(ROWS($H$2:H203),$A$2:$B$996,2,FALSE),"")</f>
        <v/>
      </c>
    </row>
    <row r="204" spans="1:8" ht="15">
      <c r="A204" s="123">
        <f>IF(ISNUMBER(SEARCH('Cover Page'!$D$9,Table1[[#This Row],[School District]])),MAX($A$1:A203)+1,0)</f>
        <v>0</v>
      </c>
      <c r="B204" s="254" t="s">
        <v>1357</v>
      </c>
      <c r="C204" s="255" t="s">
        <v>2678</v>
      </c>
      <c r="D204" s="256" t="s">
        <v>156</v>
      </c>
      <c r="E204" s="254" t="s">
        <v>2323</v>
      </c>
      <c r="F204" s="256" t="s">
        <v>1358</v>
      </c>
      <c r="G204" s="123" t="str">
        <f ca="1"/>
        <v>Pawnee CUSD 11</v>
      </c>
      <c r="H204" s="123" t="str">
        <f>IFERROR(VLOOKUP(ROWS($H$2:H204),$A$2:$B$996,2,FALSE),"")</f>
        <v/>
      </c>
    </row>
    <row r="205" spans="1:8" ht="15">
      <c r="A205" s="123">
        <f>IF(ISNUMBER(SEARCH('Cover Page'!$D$9,Table1[[#This Row],[School District]])),MAX($A$1:A204)+1,0)</f>
        <v>0</v>
      </c>
      <c r="B205" s="254" t="s">
        <v>358</v>
      </c>
      <c r="C205" s="255" t="s">
        <v>2679</v>
      </c>
      <c r="D205" s="256" t="s">
        <v>154</v>
      </c>
      <c r="E205" s="254" t="s">
        <v>1190</v>
      </c>
      <c r="F205" s="256" t="s">
        <v>1359</v>
      </c>
      <c r="G205" s="123" t="str">
        <f ca="1"/>
        <v>Pawnee CUSD 11</v>
      </c>
      <c r="H205" s="123" t="str">
        <f>IFERROR(VLOOKUP(ROWS($H$2:H205),$A$2:$B$996,2,FALSE),"")</f>
        <v/>
      </c>
    </row>
    <row r="206" spans="1:8" ht="15">
      <c r="A206" s="123">
        <f>IF(ISNUMBER(SEARCH('Cover Page'!$D$9,Table1[[#This Row],[School District]])),MAX($A$1:A205)+1,0)</f>
        <v>0</v>
      </c>
      <c r="B206" s="254" t="s">
        <v>359</v>
      </c>
      <c r="C206" s="255" t="s">
        <v>2680</v>
      </c>
      <c r="D206" s="256" t="s">
        <v>156</v>
      </c>
      <c r="E206" s="254" t="s">
        <v>1345</v>
      </c>
      <c r="F206" s="256" t="s">
        <v>1360</v>
      </c>
      <c r="G206" s="123" t="str">
        <f ca="1"/>
        <v>Pawnee CUSD 11</v>
      </c>
      <c r="H206" s="123" t="str">
        <f>IFERROR(VLOOKUP(ROWS($H$2:H206),$A$2:$B$996,2,FALSE),"")</f>
        <v/>
      </c>
    </row>
    <row r="207" spans="1:8" ht="15">
      <c r="A207" s="123">
        <f>IF(ISNUMBER(SEARCH('Cover Page'!$D$9,Table1[[#This Row],[School District]])),MAX($A$1:A206)+1,0)</f>
        <v>0</v>
      </c>
      <c r="B207" s="254" t="s">
        <v>360</v>
      </c>
      <c r="C207" s="255" t="s">
        <v>2681</v>
      </c>
      <c r="D207" s="256" t="s">
        <v>154</v>
      </c>
      <c r="E207" s="254" t="s">
        <v>2324</v>
      </c>
      <c r="F207" s="256" t="s">
        <v>1361</v>
      </c>
      <c r="G207" s="123" t="str">
        <f ca="1"/>
        <v>Pawnee CUSD 11</v>
      </c>
      <c r="H207" s="123" t="str">
        <f>IFERROR(VLOOKUP(ROWS($H$2:H207),$A$2:$B$996,2,FALSE),"")</f>
        <v/>
      </c>
    </row>
    <row r="208" spans="1:8" ht="15">
      <c r="A208" s="123">
        <f>IF(ISNUMBER(SEARCH('Cover Page'!$D$9,Table1[[#This Row],[School District]])),MAX($A$1:A207)+1,0)</f>
        <v>0</v>
      </c>
      <c r="B208" s="254" t="s">
        <v>361</v>
      </c>
      <c r="C208" s="255" t="s">
        <v>2682</v>
      </c>
      <c r="D208" s="256" t="s">
        <v>154</v>
      </c>
      <c r="E208" s="254" t="s">
        <v>1195</v>
      </c>
      <c r="F208" s="256" t="s">
        <v>1362</v>
      </c>
      <c r="G208" s="123" t="str">
        <f ca="1"/>
        <v>Pawnee CUSD 11</v>
      </c>
      <c r="H208" s="123" t="str">
        <f>IFERROR(VLOOKUP(ROWS($H$2:H208),$A$2:$B$996,2,FALSE),"")</f>
        <v/>
      </c>
    </row>
    <row r="209" spans="1:8" ht="15">
      <c r="A209" s="123">
        <f>IF(ISNUMBER(SEARCH('Cover Page'!$D$9,Table1[[#This Row],[School District]])),MAX($A$1:A208)+1,0)</f>
        <v>0</v>
      </c>
      <c r="B209" s="254" t="s">
        <v>1363</v>
      </c>
      <c r="C209" s="255" t="s">
        <v>2683</v>
      </c>
      <c r="D209" s="256" t="s">
        <v>154</v>
      </c>
      <c r="E209" s="254" t="s">
        <v>1057</v>
      </c>
      <c r="F209" s="256" t="s">
        <v>1364</v>
      </c>
      <c r="G209" s="123" t="str">
        <f ca="1"/>
        <v>Pawnee CUSD 11</v>
      </c>
      <c r="H209" s="123" t="str">
        <f>IFERROR(VLOOKUP(ROWS($H$2:H209),$A$2:$B$996,2,FALSE),"")</f>
        <v/>
      </c>
    </row>
    <row r="210" spans="1:8" ht="15">
      <c r="A210" s="123">
        <f>IF(ISNUMBER(SEARCH('Cover Page'!$D$9,Table1[[#This Row],[School District]])),MAX($A$1:A209)+1,0)</f>
        <v>0</v>
      </c>
      <c r="B210" s="254" t="s">
        <v>362</v>
      </c>
      <c r="C210" s="255" t="s">
        <v>2684</v>
      </c>
      <c r="D210" s="256" t="s">
        <v>156</v>
      </c>
      <c r="E210" s="254" t="s">
        <v>1091</v>
      </c>
      <c r="F210" s="256" t="s">
        <v>1365</v>
      </c>
      <c r="G210" s="123" t="str">
        <f ca="1"/>
        <v>Pawnee CUSD 11</v>
      </c>
      <c r="H210" s="123" t="str">
        <f>IFERROR(VLOOKUP(ROWS($H$2:H210),$A$2:$B$996,2,FALSE),"")</f>
        <v/>
      </c>
    </row>
    <row r="211" spans="1:8" ht="15">
      <c r="A211" s="123">
        <f>IF(ISNUMBER(SEARCH('Cover Page'!$D$9,Table1[[#This Row],[School District]])),MAX($A$1:A210)+1,0)</f>
        <v>0</v>
      </c>
      <c r="B211" s="254" t="s">
        <v>363</v>
      </c>
      <c r="C211" s="255" t="s">
        <v>2685</v>
      </c>
      <c r="D211" s="256" t="s">
        <v>154</v>
      </c>
      <c r="E211" s="254" t="s">
        <v>2302</v>
      </c>
      <c r="F211" s="256" t="s">
        <v>1366</v>
      </c>
      <c r="G211" s="123" t="str">
        <f ca="1"/>
        <v>Pawnee CUSD 11</v>
      </c>
      <c r="H211" s="123" t="str">
        <f>IFERROR(VLOOKUP(ROWS($H$2:H211),$A$2:$B$996,2,FALSE),"")</f>
        <v/>
      </c>
    </row>
    <row r="212" spans="1:8" ht="15">
      <c r="A212" s="123">
        <f>IF(ISNUMBER(SEARCH('Cover Page'!$D$9,Table1[[#This Row],[School District]])),MAX($A$1:A211)+1,0)</f>
        <v>0</v>
      </c>
      <c r="B212" s="254" t="s">
        <v>364</v>
      </c>
      <c r="C212" s="255" t="s">
        <v>2686</v>
      </c>
      <c r="D212" s="256" t="s">
        <v>156</v>
      </c>
      <c r="E212" s="254" t="s">
        <v>1087</v>
      </c>
      <c r="F212" s="256" t="s">
        <v>1367</v>
      </c>
      <c r="G212" s="123" t="str">
        <f ca="1"/>
        <v>Pawnee CUSD 11</v>
      </c>
      <c r="H212" s="123" t="str">
        <f>IFERROR(VLOOKUP(ROWS($H$2:H212),$A$2:$B$996,2,FALSE),"")</f>
        <v/>
      </c>
    </row>
    <row r="213" spans="1:8" ht="15">
      <c r="A213" s="123">
        <f>IF(ISNUMBER(SEARCH('Cover Page'!$D$9,Table1[[#This Row],[School District]])),MAX($A$1:A212)+1,0)</f>
        <v>0</v>
      </c>
      <c r="B213" s="254" t="s">
        <v>365</v>
      </c>
      <c r="C213" s="255" t="s">
        <v>2687</v>
      </c>
      <c r="D213" s="256" t="s">
        <v>156</v>
      </c>
      <c r="E213" s="254" t="s">
        <v>2422</v>
      </c>
      <c r="F213" s="256" t="s">
        <v>1368</v>
      </c>
      <c r="G213" s="123" t="str">
        <f ca="1"/>
        <v>Pawnee CUSD 11</v>
      </c>
      <c r="H213" s="123" t="str">
        <f>IFERROR(VLOOKUP(ROWS($H$2:H213),$A$2:$B$996,2,FALSE),"")</f>
        <v/>
      </c>
    </row>
    <row r="214" spans="1:8" ht="15">
      <c r="A214" s="123">
        <f>IF(ISNUMBER(SEARCH('Cover Page'!$D$9,Table1[[#This Row],[School District]])),MAX($A$1:A213)+1,0)</f>
        <v>0</v>
      </c>
      <c r="B214" s="254" t="s">
        <v>366</v>
      </c>
      <c r="C214" s="255" t="s">
        <v>2688</v>
      </c>
      <c r="D214" s="256" t="s">
        <v>154</v>
      </c>
      <c r="E214" s="254" t="s">
        <v>2325</v>
      </c>
      <c r="F214" s="256" t="s">
        <v>1369</v>
      </c>
      <c r="G214" s="123" t="str">
        <f ca="1"/>
        <v>Pawnee CUSD 11</v>
      </c>
      <c r="H214" s="123" t="str">
        <f>IFERROR(VLOOKUP(ROWS($H$2:H214),$A$2:$B$996,2,FALSE),"")</f>
        <v/>
      </c>
    </row>
    <row r="215" spans="1:8" ht="15" customHeight="1">
      <c r="A215" s="123">
        <f>IF(ISNUMBER(SEARCH('Cover Page'!$D$9,Table1[[#This Row],[School District]])),MAX($A$1:A214)+1,0)</f>
        <v>0</v>
      </c>
      <c r="B215" s="254" t="s">
        <v>367</v>
      </c>
      <c r="C215" s="255" t="s">
        <v>2689</v>
      </c>
      <c r="D215" s="256" t="s">
        <v>154</v>
      </c>
      <c r="E215" s="254" t="s">
        <v>1051</v>
      </c>
      <c r="F215" s="256" t="s">
        <v>1370</v>
      </c>
      <c r="G215" s="123" t="str">
        <f ca="1"/>
        <v>Pawnee CUSD 11</v>
      </c>
      <c r="H215" s="123" t="str">
        <f>IFERROR(VLOOKUP(ROWS($H$2:H215),$A$2:$B$996,2,FALSE),"")</f>
        <v/>
      </c>
    </row>
    <row r="216" spans="1:8" ht="15">
      <c r="A216" s="123">
        <f>IF(ISNUMBER(SEARCH('Cover Page'!$D$9,Table1[[#This Row],[School District]])),MAX($A$1:A215)+1,0)</f>
        <v>0</v>
      </c>
      <c r="B216" s="254" t="s">
        <v>368</v>
      </c>
      <c r="C216" s="255" t="s">
        <v>2690</v>
      </c>
      <c r="D216" s="256" t="s">
        <v>156</v>
      </c>
      <c r="E216" s="254" t="s">
        <v>1651</v>
      </c>
      <c r="F216" s="256" t="s">
        <v>1372</v>
      </c>
      <c r="G216" s="123" t="str">
        <f ca="1"/>
        <v>Pawnee CUSD 11</v>
      </c>
      <c r="H216" s="123" t="str">
        <f>IFERROR(VLOOKUP(ROWS($H$2:H216),$A$2:$B$996,2,FALSE),"")</f>
        <v/>
      </c>
    </row>
    <row r="217" spans="1:8" ht="15">
      <c r="A217" s="123">
        <f>IF(ISNUMBER(SEARCH('Cover Page'!$D$9,Table1[[#This Row],[School District]])),MAX($A$1:A216)+1,0)</f>
        <v>0</v>
      </c>
      <c r="B217" s="254" t="s">
        <v>369</v>
      </c>
      <c r="C217" s="255" t="s">
        <v>2691</v>
      </c>
      <c r="D217" s="256" t="s">
        <v>201</v>
      </c>
      <c r="E217" s="254" t="s">
        <v>1044</v>
      </c>
      <c r="F217" s="256" t="s">
        <v>1374</v>
      </c>
      <c r="G217" s="123" t="str">
        <f ca="1"/>
        <v>Pawnee CUSD 11</v>
      </c>
      <c r="H217" s="123" t="str">
        <f>IFERROR(VLOOKUP(ROWS($H$2:H217),$A$2:$B$996,2,FALSE),"")</f>
        <v/>
      </c>
    </row>
    <row r="218" spans="1:8" ht="15">
      <c r="A218" s="123">
        <f>IF(ISNUMBER(SEARCH('Cover Page'!$D$9,Table1[[#This Row],[School District]])),MAX($A$1:A217)+1,0)</f>
        <v>0</v>
      </c>
      <c r="B218" s="254" t="s">
        <v>1375</v>
      </c>
      <c r="C218" s="255" t="s">
        <v>2692</v>
      </c>
      <c r="D218" s="256" t="s">
        <v>156</v>
      </c>
      <c r="E218" s="254" t="s">
        <v>1132</v>
      </c>
      <c r="F218" s="256" t="s">
        <v>1376</v>
      </c>
      <c r="G218" s="123" t="str">
        <f ca="1"/>
        <v>Pawnee CUSD 11</v>
      </c>
      <c r="H218" s="123" t="str">
        <f>IFERROR(VLOOKUP(ROWS($H$2:H218),$A$2:$B$996,2,FALSE),"")</f>
        <v/>
      </c>
    </row>
    <row r="219" spans="1:8" ht="15" customHeight="1">
      <c r="A219" s="123">
        <f>IF(ISNUMBER(SEARCH('Cover Page'!$D$9,Table1[[#This Row],[School District]])),MAX($A$1:A218)+1,0)</f>
        <v>0</v>
      </c>
      <c r="B219" s="254" t="s">
        <v>370</v>
      </c>
      <c r="C219" s="255" t="s">
        <v>2693</v>
      </c>
      <c r="D219" s="256" t="s">
        <v>156</v>
      </c>
      <c r="E219" s="254" t="s">
        <v>1271</v>
      </c>
      <c r="F219" s="256" t="s">
        <v>1377</v>
      </c>
      <c r="G219" s="123" t="str">
        <f ca="1"/>
        <v>Pawnee CUSD 11</v>
      </c>
      <c r="H219" s="123" t="str">
        <f>IFERROR(VLOOKUP(ROWS($H$2:H219),$A$2:$B$996,2,FALSE),"")</f>
        <v/>
      </c>
    </row>
    <row r="220" spans="1:8" ht="15">
      <c r="A220" s="123">
        <f>IF(ISNUMBER(SEARCH('Cover Page'!$D$9,Table1[[#This Row],[School District]])),MAX($A$1:A219)+1,0)</f>
        <v>0</v>
      </c>
      <c r="B220" s="254" t="s">
        <v>371</v>
      </c>
      <c r="C220" s="255" t="s">
        <v>2694</v>
      </c>
      <c r="D220" s="256" t="s">
        <v>156</v>
      </c>
      <c r="E220" s="254" t="s">
        <v>1195</v>
      </c>
      <c r="F220" s="256" t="s">
        <v>1378</v>
      </c>
      <c r="G220" s="123" t="str">
        <f ca="1"/>
        <v>Pawnee CUSD 11</v>
      </c>
      <c r="H220" s="123" t="str">
        <f>IFERROR(VLOOKUP(ROWS($H$2:H220),$A$2:$B$996,2,FALSE),"")</f>
        <v/>
      </c>
    </row>
    <row r="221" spans="1:8" ht="15">
      <c r="A221" s="123">
        <f>IF(ISNUMBER(SEARCH('Cover Page'!$D$9,Table1[[#This Row],[School District]])),MAX($A$1:A220)+1,0)</f>
        <v>0</v>
      </c>
      <c r="B221" s="254" t="s">
        <v>372</v>
      </c>
      <c r="C221" s="255" t="s">
        <v>2695</v>
      </c>
      <c r="D221" s="256" t="s">
        <v>201</v>
      </c>
      <c r="E221" s="254" t="s">
        <v>1053</v>
      </c>
      <c r="F221" s="256" t="s">
        <v>1379</v>
      </c>
      <c r="G221" s="123" t="str">
        <f ca="1"/>
        <v>Pawnee CUSD 11</v>
      </c>
      <c r="H221" s="123" t="str">
        <f>IFERROR(VLOOKUP(ROWS($H$2:H221),$A$2:$B$996,2,FALSE),"")</f>
        <v/>
      </c>
    </row>
    <row r="222" spans="1:8" ht="15">
      <c r="A222" s="123">
        <f>IF(ISNUMBER(SEARCH('Cover Page'!$D$9,Table1[[#This Row],[School District]])),MAX($A$1:A221)+1,0)</f>
        <v>0</v>
      </c>
      <c r="B222" s="254" t="s">
        <v>1380</v>
      </c>
      <c r="C222" s="255" t="s">
        <v>2696</v>
      </c>
      <c r="D222" s="256" t="s">
        <v>154</v>
      </c>
      <c r="E222" s="254" t="s">
        <v>1215</v>
      </c>
      <c r="F222" s="256" t="s">
        <v>1381</v>
      </c>
      <c r="G222" s="123" t="str">
        <f ca="1"/>
        <v>Pawnee CUSD 11</v>
      </c>
      <c r="H222" s="123" t="str">
        <f>IFERROR(VLOOKUP(ROWS($H$2:H222),$A$2:$B$996,2,FALSE),"")</f>
        <v/>
      </c>
    </row>
    <row r="223" spans="1:8" ht="15">
      <c r="A223" s="123">
        <f>IF(ISNUMBER(SEARCH('Cover Page'!$D$9,Table1[[#This Row],[School District]])),MAX($A$1:A222)+1,0)</f>
        <v>0</v>
      </c>
      <c r="B223" s="254" t="s">
        <v>373</v>
      </c>
      <c r="C223" s="255" t="s">
        <v>2697</v>
      </c>
      <c r="D223" s="256" t="s">
        <v>154</v>
      </c>
      <c r="E223" s="254" t="s">
        <v>1051</v>
      </c>
      <c r="F223" s="256" t="s">
        <v>1382</v>
      </c>
      <c r="G223" s="123" t="str">
        <f ca="1"/>
        <v>Pawnee CUSD 11</v>
      </c>
      <c r="H223" s="123" t="str">
        <f>IFERROR(VLOOKUP(ROWS($H$2:H223),$A$2:$B$996,2,FALSE),"")</f>
        <v/>
      </c>
    </row>
    <row r="224" spans="1:8" ht="15">
      <c r="A224" s="123">
        <f>IF(ISNUMBER(SEARCH('Cover Page'!$D$9,Table1[[#This Row],[School District]])),MAX($A$1:A223)+1,0)</f>
        <v>0</v>
      </c>
      <c r="B224" s="254" t="s">
        <v>374</v>
      </c>
      <c r="C224" s="255" t="s">
        <v>2698</v>
      </c>
      <c r="D224" s="256" t="s">
        <v>156</v>
      </c>
      <c r="E224" s="254" t="s">
        <v>1067</v>
      </c>
      <c r="F224" s="256" t="s">
        <v>1383</v>
      </c>
      <c r="G224" s="123" t="str">
        <f ca="1"/>
        <v>Pawnee CUSD 11</v>
      </c>
      <c r="H224" s="123" t="str">
        <f>IFERROR(VLOOKUP(ROWS($H$2:H224),$A$2:$B$996,2,FALSE),"")</f>
        <v/>
      </c>
    </row>
    <row r="225" spans="1:8" ht="15">
      <c r="A225" s="123">
        <f>IF(ISNUMBER(SEARCH('Cover Page'!$D$9,Table1[[#This Row],[School District]])),MAX($A$1:A224)+1,0)</f>
        <v>0</v>
      </c>
      <c r="B225" s="254" t="s">
        <v>2291</v>
      </c>
      <c r="C225" s="255" t="s">
        <v>2699</v>
      </c>
      <c r="D225" s="256" t="s">
        <v>154</v>
      </c>
      <c r="E225" s="254" t="s">
        <v>2326</v>
      </c>
      <c r="F225" s="256" t="s">
        <v>1384</v>
      </c>
      <c r="G225" s="123" t="str">
        <f ca="1"/>
        <v>Pawnee CUSD 11</v>
      </c>
      <c r="H225" s="123" t="str">
        <f>IFERROR(VLOOKUP(ROWS($H$2:H225),$A$2:$B$996,2,FALSE),"")</f>
        <v/>
      </c>
    </row>
    <row r="226" spans="1:8" ht="15">
      <c r="A226" s="123">
        <f>IF(ISNUMBER(SEARCH('Cover Page'!$D$9,Table1[[#This Row],[School District]])),MAX($A$1:A225)+1,0)</f>
        <v>0</v>
      </c>
      <c r="B226" s="254" t="s">
        <v>375</v>
      </c>
      <c r="C226" s="255" t="s">
        <v>2700</v>
      </c>
      <c r="D226" s="256" t="s">
        <v>154</v>
      </c>
      <c r="E226" s="254" t="s">
        <v>1271</v>
      </c>
      <c r="F226" s="256" t="s">
        <v>1385</v>
      </c>
      <c r="G226" s="123" t="str">
        <f ca="1"/>
        <v>Pawnee CUSD 11</v>
      </c>
      <c r="H226" s="123" t="str">
        <f>IFERROR(VLOOKUP(ROWS($H$2:H226),$A$2:$B$996,2,FALSE),"")</f>
        <v/>
      </c>
    </row>
    <row r="227" spans="1:8" ht="15">
      <c r="A227" s="123">
        <f>IF(ISNUMBER(SEARCH('Cover Page'!$D$9,Table1[[#This Row],[School District]])),MAX($A$1:A226)+1,0)</f>
        <v>0</v>
      </c>
      <c r="B227" s="254" t="s">
        <v>376</v>
      </c>
      <c r="C227" s="255" t="s">
        <v>2701</v>
      </c>
      <c r="D227" s="256" t="s">
        <v>156</v>
      </c>
      <c r="E227" s="254" t="s">
        <v>2423</v>
      </c>
      <c r="F227" s="256" t="s">
        <v>1386</v>
      </c>
      <c r="G227" s="123" t="str">
        <f ca="1"/>
        <v>Pawnee CUSD 11</v>
      </c>
      <c r="H227" s="123" t="str">
        <f>IFERROR(VLOOKUP(ROWS($H$2:H227),$A$2:$B$996,2,FALSE),"")</f>
        <v/>
      </c>
    </row>
    <row r="228" spans="1:8" ht="15">
      <c r="A228" s="123">
        <f>IF(ISNUMBER(SEARCH('Cover Page'!$D$9,Table1[[#This Row],[School District]])),MAX($A$1:A227)+1,0)</f>
        <v>0</v>
      </c>
      <c r="B228" s="254" t="s">
        <v>377</v>
      </c>
      <c r="C228" s="255" t="s">
        <v>2702</v>
      </c>
      <c r="D228" s="256" t="s">
        <v>154</v>
      </c>
      <c r="E228" s="254" t="s">
        <v>1053</v>
      </c>
      <c r="F228" s="256" t="s">
        <v>1387</v>
      </c>
      <c r="G228" s="123" t="str">
        <f ca="1"/>
        <v>Pawnee CUSD 11</v>
      </c>
      <c r="H228" s="123" t="str">
        <f>IFERROR(VLOOKUP(ROWS($H$2:H228),$A$2:$B$996,2,FALSE),"")</f>
        <v/>
      </c>
    </row>
    <row r="229" spans="1:8" ht="15">
      <c r="A229" s="123">
        <f>IF(ISNUMBER(SEARCH('Cover Page'!$D$9,Table1[[#This Row],[School District]])),MAX($A$1:A228)+1,0)</f>
        <v>0</v>
      </c>
      <c r="B229" s="254" t="s">
        <v>378</v>
      </c>
      <c r="C229" s="255" t="s">
        <v>2703</v>
      </c>
      <c r="D229" s="256" t="s">
        <v>154</v>
      </c>
      <c r="E229" s="254" t="s">
        <v>1053</v>
      </c>
      <c r="F229" s="256" t="s">
        <v>1388</v>
      </c>
      <c r="G229" s="123" t="str">
        <f ca="1"/>
        <v>Pawnee CUSD 11</v>
      </c>
      <c r="H229" s="123" t="str">
        <f>IFERROR(VLOOKUP(ROWS($H$2:H229),$A$2:$B$996,2,FALSE),"")</f>
        <v/>
      </c>
    </row>
    <row r="230" spans="1:8" ht="15">
      <c r="A230" s="123">
        <f>IF(ISNUMBER(SEARCH('Cover Page'!$D$9,Table1[[#This Row],[School District]])),MAX($A$1:A229)+1,0)</f>
        <v>0</v>
      </c>
      <c r="B230" s="254" t="s">
        <v>379</v>
      </c>
      <c r="C230" s="255" t="s">
        <v>2704</v>
      </c>
      <c r="D230" s="256" t="s">
        <v>156</v>
      </c>
      <c r="E230" s="254" t="s">
        <v>2327</v>
      </c>
      <c r="F230" s="256" t="s">
        <v>1389</v>
      </c>
      <c r="G230" s="123" t="str">
        <f ca="1"/>
        <v>Pawnee CUSD 11</v>
      </c>
      <c r="H230" s="123" t="str">
        <f>IFERROR(VLOOKUP(ROWS($H$2:H230),$A$2:$B$996,2,FALSE),"")</f>
        <v/>
      </c>
    </row>
    <row r="231" spans="1:8" ht="15">
      <c r="A231" s="123">
        <f>IF(ISNUMBER(SEARCH('Cover Page'!$D$9,Table1[[#This Row],[School District]])),MAX($A$1:A230)+1,0)</f>
        <v>0</v>
      </c>
      <c r="B231" s="254" t="s">
        <v>380</v>
      </c>
      <c r="C231" s="255" t="s">
        <v>2705</v>
      </c>
      <c r="D231" s="256" t="s">
        <v>156</v>
      </c>
      <c r="E231" s="254" t="s">
        <v>1264</v>
      </c>
      <c r="F231" s="256" t="s">
        <v>1390</v>
      </c>
      <c r="G231" s="123" t="str">
        <f ca="1"/>
        <v>Pawnee CUSD 11</v>
      </c>
      <c r="H231" s="123" t="str">
        <f>IFERROR(VLOOKUP(ROWS($H$2:H231),$A$2:$B$996,2,FALSE),"")</f>
        <v/>
      </c>
    </row>
    <row r="232" spans="1:8" ht="15" customHeight="1">
      <c r="A232" s="123">
        <f>IF(ISNUMBER(SEARCH('Cover Page'!$D$9,Table1[[#This Row],[School District]])),MAX($A$1:A231)+1,0)</f>
        <v>0</v>
      </c>
      <c r="B232" s="254" t="s">
        <v>1391</v>
      </c>
      <c r="C232" s="255" t="s">
        <v>2706</v>
      </c>
      <c r="D232" s="256" t="s">
        <v>154</v>
      </c>
      <c r="E232" s="254" t="s">
        <v>1049</v>
      </c>
      <c r="F232" s="256" t="s">
        <v>1392</v>
      </c>
      <c r="G232" s="123" t="str">
        <f ca="1"/>
        <v>Pawnee CUSD 11</v>
      </c>
      <c r="H232" s="123" t="str">
        <f>IFERROR(VLOOKUP(ROWS($H$2:H232),$A$2:$B$996,2,FALSE),"")</f>
        <v/>
      </c>
    </row>
    <row r="233" spans="1:8" ht="15">
      <c r="A233" s="123">
        <f>IF(ISNUMBER(SEARCH('Cover Page'!$D$9,Table1[[#This Row],[School District]])),MAX($A$1:A232)+1,0)</f>
        <v>0</v>
      </c>
      <c r="B233" s="254" t="s">
        <v>1393</v>
      </c>
      <c r="C233" s="255" t="s">
        <v>2707</v>
      </c>
      <c r="D233" s="256" t="s">
        <v>156</v>
      </c>
      <c r="E233" s="254" t="s">
        <v>1247</v>
      </c>
      <c r="F233" s="256" t="s">
        <v>1394</v>
      </c>
      <c r="G233" s="123" t="str">
        <f ca="1"/>
        <v>Pawnee CUSD 11</v>
      </c>
      <c r="H233" s="123" t="str">
        <f>IFERROR(VLOOKUP(ROWS($H$2:H233),$A$2:$B$996,2,FALSE),"")</f>
        <v/>
      </c>
    </row>
    <row r="234" spans="1:8" ht="15">
      <c r="A234" s="123">
        <f>IF(ISNUMBER(SEARCH('Cover Page'!$D$9,Table1[[#This Row],[School District]])),MAX($A$1:A233)+1,0)</f>
        <v>0</v>
      </c>
      <c r="B234" s="254" t="s">
        <v>381</v>
      </c>
      <c r="C234" s="255" t="s">
        <v>2708</v>
      </c>
      <c r="D234" s="256" t="s">
        <v>156</v>
      </c>
      <c r="E234" s="254" t="s">
        <v>1115</v>
      </c>
      <c r="F234" s="256" t="s">
        <v>1395</v>
      </c>
      <c r="G234" s="123" t="str">
        <f ca="1"/>
        <v>Pawnee CUSD 11</v>
      </c>
      <c r="H234" s="123" t="str">
        <f>IFERROR(VLOOKUP(ROWS($H$2:H234),$A$2:$B$996,2,FALSE),"")</f>
        <v/>
      </c>
    </row>
    <row r="235" spans="1:8" ht="15">
      <c r="A235" s="123">
        <f>IF(ISNUMBER(SEARCH('Cover Page'!$D$9,Table1[[#This Row],[School District]])),MAX($A$1:A234)+1,0)</f>
        <v>0</v>
      </c>
      <c r="B235" s="254" t="s">
        <v>1396</v>
      </c>
      <c r="C235" s="255" t="s">
        <v>2709</v>
      </c>
      <c r="D235" s="256" t="s">
        <v>201</v>
      </c>
      <c r="E235" s="254" t="s">
        <v>2302</v>
      </c>
      <c r="F235" s="256" t="s">
        <v>1397</v>
      </c>
      <c r="G235" s="123" t="str">
        <f ca="1"/>
        <v>Pawnee CUSD 11</v>
      </c>
      <c r="H235" s="123" t="str">
        <f>IFERROR(VLOOKUP(ROWS($H$2:H235),$A$2:$B$996,2,FALSE),"")</f>
        <v/>
      </c>
    </row>
    <row r="236" spans="1:8" ht="15">
      <c r="A236" s="123">
        <f>IF(ISNUMBER(SEARCH('Cover Page'!$D$9,Table1[[#This Row],[School District]])),MAX($A$1:A235)+1,0)</f>
        <v>0</v>
      </c>
      <c r="B236" s="254" t="s">
        <v>1398</v>
      </c>
      <c r="C236" s="255" t="s">
        <v>2710</v>
      </c>
      <c r="D236" s="256" t="s">
        <v>155</v>
      </c>
      <c r="E236" s="254" t="s">
        <v>2302</v>
      </c>
      <c r="F236" s="256" t="s">
        <v>1399</v>
      </c>
      <c r="G236" s="123" t="str">
        <f ca="1"/>
        <v>Pawnee CUSD 11</v>
      </c>
      <c r="H236" s="123" t="str">
        <f>IFERROR(VLOOKUP(ROWS($H$2:H236),$A$2:$B$996,2,FALSE),"")</f>
        <v/>
      </c>
    </row>
    <row r="237" spans="1:8" ht="15">
      <c r="A237" s="123">
        <f>IF(ISNUMBER(SEARCH('Cover Page'!$D$9,Table1[[#This Row],[School District]])),MAX($A$1:A236)+1,0)</f>
        <v>0</v>
      </c>
      <c r="B237" s="254" t="s">
        <v>382</v>
      </c>
      <c r="C237" s="255" t="s">
        <v>2711</v>
      </c>
      <c r="D237" s="256" t="s">
        <v>156</v>
      </c>
      <c r="E237" s="254" t="s">
        <v>2300</v>
      </c>
      <c r="F237" s="256" t="s">
        <v>1400</v>
      </c>
      <c r="G237" s="123" t="str">
        <f ca="1"/>
        <v>Pawnee CUSD 11</v>
      </c>
      <c r="H237" s="123" t="str">
        <f>IFERROR(VLOOKUP(ROWS($H$2:H237),$A$2:$B$996,2,FALSE),"")</f>
        <v/>
      </c>
    </row>
    <row r="238" spans="1:8" ht="15">
      <c r="A238" s="123">
        <f>IF(ISNUMBER(SEARCH('Cover Page'!$D$9,Table1[[#This Row],[School District]])),MAX($A$1:A237)+1,0)</f>
        <v>0</v>
      </c>
      <c r="B238" s="254" t="s">
        <v>383</v>
      </c>
      <c r="C238" s="255" t="s">
        <v>2712</v>
      </c>
      <c r="D238" s="256" t="s">
        <v>156</v>
      </c>
      <c r="E238" s="254" t="s">
        <v>2328</v>
      </c>
      <c r="F238" s="256" t="s">
        <v>1401</v>
      </c>
      <c r="G238" s="123" t="str">
        <f ca="1"/>
        <v>Pawnee CUSD 11</v>
      </c>
      <c r="H238" s="123" t="str">
        <f>IFERROR(VLOOKUP(ROWS($H$2:H238),$A$2:$B$996,2,FALSE),"")</f>
        <v/>
      </c>
    </row>
    <row r="239" spans="1:8" ht="15" customHeight="1">
      <c r="A239" s="123">
        <f>IF(ISNUMBER(SEARCH('Cover Page'!$D$9,Table1[[#This Row],[School District]])),MAX($A$1:A238)+1,0)</f>
        <v>0</v>
      </c>
      <c r="B239" s="254" t="s">
        <v>384</v>
      </c>
      <c r="C239" s="255" t="s">
        <v>2713</v>
      </c>
      <c r="D239" s="256" t="s">
        <v>154</v>
      </c>
      <c r="E239" s="254" t="s">
        <v>1328</v>
      </c>
      <c r="F239" s="256" t="s">
        <v>1402</v>
      </c>
      <c r="G239" s="123" t="str">
        <f ca="1"/>
        <v>Pawnee CUSD 11</v>
      </c>
      <c r="H239" s="123" t="str">
        <f>IFERROR(VLOOKUP(ROWS($H$2:H239),$A$2:$B$996,2,FALSE),"")</f>
        <v/>
      </c>
    </row>
    <row r="240" spans="1:8" ht="15">
      <c r="A240" s="123">
        <f>IF(ISNUMBER(SEARCH('Cover Page'!$D$9,Table1[[#This Row],[School District]])),MAX($A$1:A239)+1,0)</f>
        <v>0</v>
      </c>
      <c r="B240" s="254" t="s">
        <v>385</v>
      </c>
      <c r="C240" s="255" t="s">
        <v>2714</v>
      </c>
      <c r="D240" s="256" t="s">
        <v>155</v>
      </c>
      <c r="E240" s="254" t="s">
        <v>1328</v>
      </c>
      <c r="F240" s="256" t="s">
        <v>1402</v>
      </c>
      <c r="G240" s="123" t="str">
        <f ca="1"/>
        <v>Pawnee CUSD 11</v>
      </c>
      <c r="H240" s="123" t="str">
        <f>IFERROR(VLOOKUP(ROWS($H$2:H240),$A$2:$B$996,2,FALSE),"")</f>
        <v/>
      </c>
    </row>
    <row r="241" spans="1:8" ht="15">
      <c r="A241" s="123">
        <f>IF(ISNUMBER(SEARCH('Cover Page'!$D$9,Table1[[#This Row],[School District]])),MAX($A$1:A240)+1,0)</f>
        <v>0</v>
      </c>
      <c r="B241" s="254" t="s">
        <v>386</v>
      </c>
      <c r="C241" s="255" t="s">
        <v>2715</v>
      </c>
      <c r="D241" s="256" t="s">
        <v>201</v>
      </c>
      <c r="E241" s="254" t="s">
        <v>1403</v>
      </c>
      <c r="F241" s="256" t="s">
        <v>1404</v>
      </c>
      <c r="G241" s="123" t="str">
        <f ca="1"/>
        <v>Pawnee CUSD 11</v>
      </c>
      <c r="H241" s="123" t="str">
        <f>IFERROR(VLOOKUP(ROWS($H$2:H241),$A$2:$B$996,2,FALSE),"")</f>
        <v/>
      </c>
    </row>
    <row r="242" spans="1:8" ht="15">
      <c r="A242" s="123">
        <f>IF(ISNUMBER(SEARCH('Cover Page'!$D$9,Table1[[#This Row],[School District]])),MAX($A$1:A241)+1,0)</f>
        <v>0</v>
      </c>
      <c r="B242" s="254" t="s">
        <v>387</v>
      </c>
      <c r="C242" s="255" t="s">
        <v>2716</v>
      </c>
      <c r="D242" s="256" t="s">
        <v>156</v>
      </c>
      <c r="E242" s="254" t="s">
        <v>2329</v>
      </c>
      <c r="F242" s="256" t="s">
        <v>1405</v>
      </c>
      <c r="G242" s="123" t="str">
        <f ca="1"/>
        <v>Pawnee CUSD 11</v>
      </c>
      <c r="H242" s="123" t="str">
        <f>IFERROR(VLOOKUP(ROWS($H$2:H242),$A$2:$B$996,2,FALSE),"")</f>
        <v/>
      </c>
    </row>
    <row r="243" spans="1:8" ht="15">
      <c r="A243" s="123">
        <f>IF(ISNUMBER(SEARCH('Cover Page'!$D$9,Table1[[#This Row],[School District]])),MAX($A$1:A242)+1,0)</f>
        <v>0</v>
      </c>
      <c r="B243" s="254" t="s">
        <v>388</v>
      </c>
      <c r="C243" s="255" t="s">
        <v>2717</v>
      </c>
      <c r="D243" s="256" t="s">
        <v>154</v>
      </c>
      <c r="E243" s="254" t="s">
        <v>1069</v>
      </c>
      <c r="F243" s="256" t="s">
        <v>1406</v>
      </c>
      <c r="G243" s="123" t="str">
        <f ca="1"/>
        <v>Pawnee CUSD 11</v>
      </c>
      <c r="H243" s="123" t="str">
        <f>IFERROR(VLOOKUP(ROWS($H$2:H243),$A$2:$B$996,2,FALSE),"")</f>
        <v/>
      </c>
    </row>
    <row r="244" spans="1:8" ht="15">
      <c r="A244" s="123">
        <f>IF(ISNUMBER(SEARCH('Cover Page'!$D$9,Table1[[#This Row],[School District]])),MAX($A$1:A243)+1,0)</f>
        <v>0</v>
      </c>
      <c r="B244" s="254" t="s">
        <v>389</v>
      </c>
      <c r="C244" s="255" t="s">
        <v>2718</v>
      </c>
      <c r="D244" s="256" t="s">
        <v>155</v>
      </c>
      <c r="E244" s="254" t="s">
        <v>1069</v>
      </c>
      <c r="F244" s="256" t="s">
        <v>1407</v>
      </c>
      <c r="G244" s="123" t="str">
        <f ca="1"/>
        <v>Pawnee CUSD 11</v>
      </c>
      <c r="H244" s="123" t="str">
        <f>IFERROR(VLOOKUP(ROWS($H$2:H244),$A$2:$B$996,2,FALSE),"")</f>
        <v/>
      </c>
    </row>
    <row r="245" spans="1:8" ht="15">
      <c r="A245" s="123">
        <f>IF(ISNUMBER(SEARCH('Cover Page'!$D$9,Table1[[#This Row],[School District]])),MAX($A$1:A244)+1,0)</f>
        <v>0</v>
      </c>
      <c r="B245" s="254" t="s">
        <v>1408</v>
      </c>
      <c r="C245" s="255" t="s">
        <v>2719</v>
      </c>
      <c r="D245" s="256" t="s">
        <v>154</v>
      </c>
      <c r="E245" s="254" t="s">
        <v>2424</v>
      </c>
      <c r="F245" s="256" t="s">
        <v>1409</v>
      </c>
      <c r="G245" s="123" t="str">
        <f ca="1"/>
        <v>Pawnee CUSD 11</v>
      </c>
      <c r="H245" s="123" t="str">
        <f>IFERROR(VLOOKUP(ROWS($H$2:H245),$A$2:$B$996,2,FALSE),"")</f>
        <v/>
      </c>
    </row>
    <row r="246" spans="1:8" ht="15">
      <c r="A246" s="123">
        <f>IF(ISNUMBER(SEARCH('Cover Page'!$D$9,Table1[[#This Row],[School District]])),MAX($A$1:A245)+1,0)</f>
        <v>0</v>
      </c>
      <c r="B246" s="254" t="s">
        <v>390</v>
      </c>
      <c r="C246" s="255" t="s">
        <v>2720</v>
      </c>
      <c r="D246" s="256" t="s">
        <v>156</v>
      </c>
      <c r="E246" s="254" t="s">
        <v>1403</v>
      </c>
      <c r="F246" s="256" t="s">
        <v>1410</v>
      </c>
      <c r="G246" s="123" t="str">
        <f ca="1"/>
        <v>Pawnee CUSD 11</v>
      </c>
      <c r="H246" s="123" t="str">
        <f>IFERROR(VLOOKUP(ROWS($H$2:H246),$A$2:$B$996,2,FALSE),"")</f>
        <v/>
      </c>
    </row>
    <row r="247" spans="1:8" ht="15">
      <c r="A247" s="123">
        <f>IF(ISNUMBER(SEARCH('Cover Page'!$D$9,Table1[[#This Row],[School District]])),MAX($A$1:A246)+1,0)</f>
        <v>0</v>
      </c>
      <c r="B247" s="254" t="s">
        <v>391</v>
      </c>
      <c r="C247" s="255" t="s">
        <v>2721</v>
      </c>
      <c r="D247" s="256" t="s">
        <v>154</v>
      </c>
      <c r="E247" s="254" t="s">
        <v>1053</v>
      </c>
      <c r="F247" s="256" t="s">
        <v>1411</v>
      </c>
      <c r="G247" s="123" t="str">
        <f ca="1"/>
        <v>Pawnee CUSD 11</v>
      </c>
      <c r="H247" s="123" t="str">
        <f>IFERROR(VLOOKUP(ROWS($H$2:H247),$A$2:$B$996,2,FALSE),"")</f>
        <v/>
      </c>
    </row>
    <row r="248" spans="1:8" ht="15">
      <c r="A248" s="123">
        <f>IF(ISNUMBER(SEARCH('Cover Page'!$D$9,Table1[[#This Row],[School District]])),MAX($A$1:A247)+1,0)</f>
        <v>0</v>
      </c>
      <c r="B248" s="254" t="s">
        <v>392</v>
      </c>
      <c r="C248" s="255" t="s">
        <v>2722</v>
      </c>
      <c r="D248" s="256" t="s">
        <v>154</v>
      </c>
      <c r="E248" s="254" t="s">
        <v>1150</v>
      </c>
      <c r="F248" s="256" t="s">
        <v>1412</v>
      </c>
      <c r="G248" s="123" t="str">
        <f ca="1"/>
        <v>Pawnee CUSD 11</v>
      </c>
      <c r="H248" s="123" t="str">
        <f>IFERROR(VLOOKUP(ROWS($H$2:H248),$A$2:$B$996,2,FALSE),"")</f>
        <v/>
      </c>
    </row>
    <row r="249" spans="1:8" ht="15">
      <c r="A249" s="123">
        <f>IF(ISNUMBER(SEARCH('Cover Page'!$D$9,Table1[[#This Row],[School District]])),MAX($A$1:A248)+1,0)</f>
        <v>0</v>
      </c>
      <c r="B249" s="254" t="s">
        <v>393</v>
      </c>
      <c r="C249" s="255" t="s">
        <v>2723</v>
      </c>
      <c r="D249" s="256" t="s">
        <v>155</v>
      </c>
      <c r="E249" s="254" t="s">
        <v>1271</v>
      </c>
      <c r="F249" s="256" t="s">
        <v>1413</v>
      </c>
      <c r="G249" s="123" t="str">
        <f ca="1"/>
        <v>Pawnee CUSD 11</v>
      </c>
      <c r="H249" s="123" t="str">
        <f>IFERROR(VLOOKUP(ROWS($H$2:H249),$A$2:$B$996,2,FALSE),"")</f>
        <v/>
      </c>
    </row>
    <row r="250" spans="1:8" ht="15" customHeight="1">
      <c r="A250" s="123">
        <f>IF(ISNUMBER(SEARCH('Cover Page'!$D$9,Table1[[#This Row],[School District]])),MAX($A$1:A249)+1,0)</f>
        <v>0</v>
      </c>
      <c r="B250" s="254" t="s">
        <v>394</v>
      </c>
      <c r="C250" s="255" t="s">
        <v>2724</v>
      </c>
      <c r="D250" s="256" t="s">
        <v>154</v>
      </c>
      <c r="E250" s="254" t="s">
        <v>1271</v>
      </c>
      <c r="F250" s="256" t="s">
        <v>1414</v>
      </c>
      <c r="G250" s="123" t="str">
        <f ca="1"/>
        <v>Pawnee CUSD 11</v>
      </c>
      <c r="H250" s="123" t="str">
        <f>IFERROR(VLOOKUP(ROWS($H$2:H250),$A$2:$B$996,2,FALSE),"")</f>
        <v/>
      </c>
    </row>
    <row r="251" spans="1:8" ht="15" customHeight="1">
      <c r="A251" s="123">
        <f>IF(ISNUMBER(SEARCH('Cover Page'!$D$9,Table1[[#This Row],[School District]])),MAX($A$1:A250)+1,0)</f>
        <v>0</v>
      </c>
      <c r="B251" s="254" t="s">
        <v>395</v>
      </c>
      <c r="C251" s="255" t="s">
        <v>2725</v>
      </c>
      <c r="D251" s="256" t="s">
        <v>154</v>
      </c>
      <c r="E251" s="254" t="s">
        <v>1053</v>
      </c>
      <c r="F251" s="256" t="s">
        <v>1415</v>
      </c>
      <c r="G251" s="123" t="str">
        <f ca="1"/>
        <v>Pawnee CUSD 11</v>
      </c>
      <c r="H251" s="123" t="str">
        <f>IFERROR(VLOOKUP(ROWS($H$2:H251),$A$2:$B$996,2,FALSE),"")</f>
        <v/>
      </c>
    </row>
    <row r="252" spans="1:8" ht="15">
      <c r="A252" s="123">
        <f>IF(ISNUMBER(SEARCH('Cover Page'!$D$9,Table1[[#This Row],[School District]])),MAX($A$1:A251)+1,0)</f>
        <v>0</v>
      </c>
      <c r="B252" s="254" t="s">
        <v>396</v>
      </c>
      <c r="C252" s="255" t="s">
        <v>2726</v>
      </c>
      <c r="D252" s="256" t="s">
        <v>201</v>
      </c>
      <c r="E252" s="254" t="s">
        <v>2300</v>
      </c>
      <c r="F252" s="256" t="s">
        <v>1416</v>
      </c>
      <c r="G252" s="123" t="str">
        <f ca="1"/>
        <v>Pawnee CUSD 11</v>
      </c>
      <c r="H252" s="123" t="str">
        <f>IFERROR(VLOOKUP(ROWS($H$2:H252),$A$2:$B$996,2,FALSE),"")</f>
        <v/>
      </c>
    </row>
    <row r="253" spans="1:8" ht="15" customHeight="1">
      <c r="A253" s="123">
        <f>IF(ISNUMBER(SEARCH('Cover Page'!$D$9,Table1[[#This Row],[School District]])),MAX($A$1:A252)+1,0)</f>
        <v>0</v>
      </c>
      <c r="B253" s="254" t="s">
        <v>397</v>
      </c>
      <c r="C253" s="255" t="s">
        <v>2727</v>
      </c>
      <c r="D253" s="256" t="s">
        <v>201</v>
      </c>
      <c r="E253" s="254" t="s">
        <v>2300</v>
      </c>
      <c r="F253" s="256" t="s">
        <v>1416</v>
      </c>
      <c r="G253" s="123" t="str">
        <f ca="1"/>
        <v>Pawnee CUSD 11</v>
      </c>
      <c r="H253" s="123" t="str">
        <f>IFERROR(VLOOKUP(ROWS($H$2:H253),$A$2:$B$996,2,FALSE),"")</f>
        <v/>
      </c>
    </row>
    <row r="254" spans="1:8" ht="15" customHeight="1">
      <c r="A254" s="123">
        <f>IF(ISNUMBER(SEARCH('Cover Page'!$D$9,Table1[[#This Row],[School District]])),MAX($A$1:A253)+1,0)</f>
        <v>0</v>
      </c>
      <c r="B254" s="254" t="s">
        <v>398</v>
      </c>
      <c r="C254" s="255" t="s">
        <v>2728</v>
      </c>
      <c r="D254" s="256" t="s">
        <v>156</v>
      </c>
      <c r="E254" s="254" t="s">
        <v>2300</v>
      </c>
      <c r="F254" s="256" t="s">
        <v>1416</v>
      </c>
      <c r="G254" s="123" t="str">
        <f ca="1"/>
        <v>Pawnee CUSD 11</v>
      </c>
      <c r="H254" s="123" t="str">
        <f>IFERROR(VLOOKUP(ROWS($H$2:H254),$A$2:$B$996,2,FALSE),"")</f>
        <v/>
      </c>
    </row>
    <row r="255" spans="1:8" ht="15">
      <c r="A255" s="123">
        <f>IF(ISNUMBER(SEARCH('Cover Page'!$D$9,Table1[[#This Row],[School District]])),MAX($A$1:A254)+1,0)</f>
        <v>0</v>
      </c>
      <c r="B255" s="254" t="s">
        <v>399</v>
      </c>
      <c r="C255" s="255" t="s">
        <v>2729</v>
      </c>
      <c r="D255" s="256" t="s">
        <v>201</v>
      </c>
      <c r="E255" s="254" t="s">
        <v>1286</v>
      </c>
      <c r="F255" s="256" t="s">
        <v>1417</v>
      </c>
      <c r="G255" s="123" t="str">
        <f ca="1"/>
        <v>Pawnee CUSD 11</v>
      </c>
      <c r="H255" s="123" t="str">
        <f>IFERROR(VLOOKUP(ROWS($H$2:H255),$A$2:$B$996,2,FALSE),"")</f>
        <v/>
      </c>
    </row>
    <row r="256" spans="1:8" ht="15">
      <c r="A256" s="123">
        <f>IF(ISNUMBER(SEARCH('Cover Page'!$D$9,Table1[[#This Row],[School District]])),MAX($A$1:A255)+1,0)</f>
        <v>0</v>
      </c>
      <c r="B256" s="254" t="s">
        <v>400</v>
      </c>
      <c r="C256" s="255" t="s">
        <v>2730</v>
      </c>
      <c r="D256" s="256" t="s">
        <v>201</v>
      </c>
      <c r="E256" s="254" t="s">
        <v>1286</v>
      </c>
      <c r="F256" s="256" t="s">
        <v>1418</v>
      </c>
      <c r="G256" s="123" t="str">
        <f ca="1"/>
        <v>Pawnee CUSD 11</v>
      </c>
      <c r="H256" s="123" t="str">
        <f>IFERROR(VLOOKUP(ROWS($H$2:H256),$A$2:$B$996,2,FALSE),"")</f>
        <v/>
      </c>
    </row>
    <row r="257" spans="1:8" ht="15">
      <c r="A257" s="123">
        <f>IF(ISNUMBER(SEARCH('Cover Page'!$D$9,Table1[[#This Row],[School District]])),MAX($A$1:A256)+1,0)</f>
        <v>0</v>
      </c>
      <c r="B257" s="254" t="s">
        <v>401</v>
      </c>
      <c r="C257" s="255" t="s">
        <v>2731</v>
      </c>
      <c r="D257" s="256" t="s">
        <v>156</v>
      </c>
      <c r="E257" s="254" t="s">
        <v>2330</v>
      </c>
      <c r="F257" s="256" t="s">
        <v>1419</v>
      </c>
      <c r="G257" s="123" t="str">
        <f ca="1"/>
        <v>Pawnee CUSD 11</v>
      </c>
      <c r="H257" s="123" t="str">
        <f>IFERROR(VLOOKUP(ROWS($H$2:H257),$A$2:$B$996,2,FALSE),"")</f>
        <v/>
      </c>
    </row>
    <row r="258" spans="1:8" ht="15">
      <c r="A258" s="123">
        <f>IF(ISNUMBER(SEARCH('Cover Page'!$D$9,Table1[[#This Row],[School District]])),MAX($A$1:A257)+1,0)</f>
        <v>0</v>
      </c>
      <c r="B258" s="254" t="s">
        <v>1420</v>
      </c>
      <c r="C258" s="255" t="s">
        <v>2732</v>
      </c>
      <c r="D258" s="256" t="s">
        <v>156</v>
      </c>
      <c r="E258" s="254" t="s">
        <v>1421</v>
      </c>
      <c r="F258" s="256" t="s">
        <v>1422</v>
      </c>
      <c r="G258" s="123" t="str">
        <f ca="1"/>
        <v>Pawnee CUSD 11</v>
      </c>
      <c r="H258" s="123" t="str">
        <f>IFERROR(VLOOKUP(ROWS($H$2:H258),$A$2:$B$996,2,FALSE),"")</f>
        <v/>
      </c>
    </row>
    <row r="259" spans="1:8" ht="15">
      <c r="A259" s="123">
        <f>IF(ISNUMBER(SEARCH('Cover Page'!$D$9,Table1[[#This Row],[School District]])),MAX($A$1:A258)+1,0)</f>
        <v>0</v>
      </c>
      <c r="B259" s="254" t="s">
        <v>402</v>
      </c>
      <c r="C259" s="255" t="s">
        <v>2733</v>
      </c>
      <c r="D259" s="256" t="s">
        <v>156</v>
      </c>
      <c r="E259" s="254" t="s">
        <v>2331</v>
      </c>
      <c r="F259" s="256" t="s">
        <v>1424</v>
      </c>
      <c r="G259" s="123" t="str">
        <f ca="1"/>
        <v>Pawnee CUSD 11</v>
      </c>
      <c r="H259" s="123" t="str">
        <f>IFERROR(VLOOKUP(ROWS($H$2:H259),$A$2:$B$996,2,FALSE),"")</f>
        <v/>
      </c>
    </row>
    <row r="260" spans="1:8" ht="15" customHeight="1">
      <c r="A260" s="123">
        <f>IF(ISNUMBER(SEARCH('Cover Page'!$D$9,Table1[[#This Row],[School District]])),MAX($A$1:A259)+1,0)</f>
        <v>0</v>
      </c>
      <c r="B260" s="254" t="s">
        <v>1425</v>
      </c>
      <c r="C260" s="255" t="s">
        <v>2734</v>
      </c>
      <c r="D260" s="256" t="s">
        <v>156</v>
      </c>
      <c r="E260" s="254" t="s">
        <v>1426</v>
      </c>
      <c r="F260" s="256" t="s">
        <v>1427</v>
      </c>
      <c r="G260" s="123" t="str">
        <f ca="1"/>
        <v>Pawnee CUSD 11</v>
      </c>
      <c r="H260" s="123" t="str">
        <f>IFERROR(VLOOKUP(ROWS($H$2:H260),$A$2:$B$996,2,FALSE),"")</f>
        <v/>
      </c>
    </row>
    <row r="261" spans="1:8" ht="15">
      <c r="A261" s="123">
        <f>IF(ISNUMBER(SEARCH('Cover Page'!$D$9,Table1[[#This Row],[School District]])),MAX($A$1:A260)+1,0)</f>
        <v>0</v>
      </c>
      <c r="B261" s="254" t="s">
        <v>403</v>
      </c>
      <c r="C261" s="255" t="s">
        <v>2735</v>
      </c>
      <c r="D261" s="256" t="s">
        <v>156</v>
      </c>
      <c r="E261" s="254" t="s">
        <v>1069</v>
      </c>
      <c r="F261" s="256" t="s">
        <v>1428</v>
      </c>
      <c r="G261" s="123" t="str">
        <f ca="1"/>
        <v>Pawnee CUSD 11</v>
      </c>
      <c r="H261" s="123" t="str">
        <f>IFERROR(VLOOKUP(ROWS($H$2:H261),$A$2:$B$996,2,FALSE),"")</f>
        <v/>
      </c>
    </row>
    <row r="262" spans="1:8" ht="15">
      <c r="A262" s="123">
        <f>IF(ISNUMBER(SEARCH('Cover Page'!$D$9,Table1[[#This Row],[School District]])),MAX($A$1:A261)+1,0)</f>
        <v>0</v>
      </c>
      <c r="B262" s="254" t="s">
        <v>404</v>
      </c>
      <c r="C262" s="255" t="s">
        <v>2736</v>
      </c>
      <c r="D262" s="256" t="s">
        <v>201</v>
      </c>
      <c r="E262" s="254" t="s">
        <v>1282</v>
      </c>
      <c r="F262" s="256" t="s">
        <v>1429</v>
      </c>
      <c r="G262" s="123" t="str">
        <f ca="1"/>
        <v>Pawnee CUSD 11</v>
      </c>
      <c r="H262" s="123" t="str">
        <f>IFERROR(VLOOKUP(ROWS($H$2:H262),$A$2:$B$996,2,FALSE),"")</f>
        <v/>
      </c>
    </row>
    <row r="263" spans="1:8" ht="15" customHeight="1">
      <c r="A263" s="123">
        <f>IF(ISNUMBER(SEARCH('Cover Page'!$D$9,Table1[[#This Row],[School District]])),MAX($A$1:A262)+1,0)</f>
        <v>0</v>
      </c>
      <c r="B263" s="254" t="s">
        <v>405</v>
      </c>
      <c r="C263" s="255" t="s">
        <v>2737</v>
      </c>
      <c r="D263" s="256" t="s">
        <v>156</v>
      </c>
      <c r="E263" s="254" t="s">
        <v>1067</v>
      </c>
      <c r="F263" s="256" t="s">
        <v>1430</v>
      </c>
      <c r="G263" s="123" t="str">
        <f ca="1"/>
        <v>Pawnee CUSD 11</v>
      </c>
      <c r="H263" s="123" t="str">
        <f>IFERROR(VLOOKUP(ROWS($H$2:H263),$A$2:$B$996,2,FALSE),"")</f>
        <v/>
      </c>
    </row>
    <row r="264" spans="1:8" ht="15">
      <c r="A264" s="123">
        <f>IF(ISNUMBER(SEARCH('Cover Page'!$D$9,Table1[[#This Row],[School District]])),MAX($A$1:A263)+1,0)</f>
        <v>0</v>
      </c>
      <c r="B264" s="254" t="s">
        <v>406</v>
      </c>
      <c r="C264" s="255" t="s">
        <v>2738</v>
      </c>
      <c r="D264" s="256" t="s">
        <v>156</v>
      </c>
      <c r="E264" s="254" t="s">
        <v>1205</v>
      </c>
      <c r="F264" s="256" t="s">
        <v>1431</v>
      </c>
      <c r="G264" s="123" t="str">
        <f ca="1"/>
        <v>Pawnee CUSD 11</v>
      </c>
      <c r="H264" s="123" t="str">
        <f>IFERROR(VLOOKUP(ROWS($H$2:H264),$A$2:$B$996,2,FALSE),"")</f>
        <v/>
      </c>
    </row>
    <row r="265" spans="1:8" ht="15">
      <c r="A265" s="123">
        <f>IF(ISNUMBER(SEARCH('Cover Page'!$D$9,Table1[[#This Row],[School District]])),MAX($A$1:A264)+1,0)</f>
        <v>0</v>
      </c>
      <c r="B265" s="254" t="s">
        <v>407</v>
      </c>
      <c r="C265" s="255" t="s">
        <v>2739</v>
      </c>
      <c r="D265" s="256" t="s">
        <v>201</v>
      </c>
      <c r="E265" s="254" t="s">
        <v>1053</v>
      </c>
      <c r="F265" s="256" t="s">
        <v>1432</v>
      </c>
      <c r="G265" s="123" t="str">
        <f ca="1"/>
        <v>Pawnee CUSD 11</v>
      </c>
      <c r="H265" s="123" t="str">
        <f>IFERROR(VLOOKUP(ROWS($H$2:H265),$A$2:$B$996,2,FALSE),"")</f>
        <v/>
      </c>
    </row>
    <row r="266" spans="1:8" ht="15">
      <c r="A266" s="123">
        <f>IF(ISNUMBER(SEARCH('Cover Page'!$D$9,Table1[[#This Row],[School District]])),MAX($A$1:A265)+1,0)</f>
        <v>0</v>
      </c>
      <c r="B266" s="254" t="s">
        <v>408</v>
      </c>
      <c r="C266" s="255" t="s">
        <v>2740</v>
      </c>
      <c r="D266" s="256" t="s">
        <v>156</v>
      </c>
      <c r="E266" s="254" t="s">
        <v>2425</v>
      </c>
      <c r="F266" s="256" t="s">
        <v>1433</v>
      </c>
      <c r="G266" s="123" t="str">
        <f ca="1"/>
        <v>Pawnee CUSD 11</v>
      </c>
      <c r="H266" s="123" t="str">
        <f>IFERROR(VLOOKUP(ROWS($H$2:H266),$A$2:$B$996,2,FALSE),"")</f>
        <v/>
      </c>
    </row>
    <row r="267" spans="1:8" ht="15">
      <c r="A267" s="123">
        <f>IF(ISNUMBER(SEARCH('Cover Page'!$D$9,Table1[[#This Row],[School District]])),MAX($A$1:A266)+1,0)</f>
        <v>0</v>
      </c>
      <c r="B267" s="254" t="s">
        <v>409</v>
      </c>
      <c r="C267" s="255" t="s">
        <v>2741</v>
      </c>
      <c r="D267" s="256" t="s">
        <v>156</v>
      </c>
      <c r="E267" s="254" t="s">
        <v>1231</v>
      </c>
      <c r="F267" s="256" t="s">
        <v>1434</v>
      </c>
      <c r="G267" s="123" t="str">
        <f ca="1"/>
        <v>Pawnee CUSD 11</v>
      </c>
      <c r="H267" s="123" t="str">
        <f>IFERROR(VLOOKUP(ROWS($H$2:H267),$A$2:$B$996,2,FALSE),"")</f>
        <v/>
      </c>
    </row>
    <row r="268" spans="1:8" ht="15">
      <c r="A268" s="123">
        <f>IF(ISNUMBER(SEARCH('Cover Page'!$D$9,Table1[[#This Row],[School District]])),MAX($A$1:A267)+1,0)</f>
        <v>0</v>
      </c>
      <c r="B268" s="254" t="s">
        <v>1435</v>
      </c>
      <c r="C268" s="255" t="s">
        <v>2742</v>
      </c>
      <c r="D268" s="256" t="s">
        <v>156</v>
      </c>
      <c r="E268" s="254" t="s">
        <v>2332</v>
      </c>
      <c r="F268" s="256" t="s">
        <v>1436</v>
      </c>
      <c r="G268" s="123" t="str">
        <f ca="1"/>
        <v>Pawnee CUSD 11</v>
      </c>
      <c r="H268" s="123" t="str">
        <f>IFERROR(VLOOKUP(ROWS($H$2:H268),$A$2:$B$996,2,FALSE),"")</f>
        <v/>
      </c>
    </row>
    <row r="269" spans="1:8" ht="15">
      <c r="A269" s="123">
        <f>IF(ISNUMBER(SEARCH('Cover Page'!$D$9,Table1[[#This Row],[School District]])),MAX($A$1:A268)+1,0)</f>
        <v>0</v>
      </c>
      <c r="B269" s="254" t="s">
        <v>410</v>
      </c>
      <c r="C269" s="255" t="s">
        <v>2743</v>
      </c>
      <c r="D269" s="256" t="s">
        <v>156</v>
      </c>
      <c r="E269" s="254" t="s">
        <v>2426</v>
      </c>
      <c r="F269" s="256" t="s">
        <v>1437</v>
      </c>
      <c r="G269" s="123" t="str">
        <f ca="1"/>
        <v>Pawnee CUSD 11</v>
      </c>
      <c r="H269" s="123" t="str">
        <f>IFERROR(VLOOKUP(ROWS($H$2:H269),$A$2:$B$996,2,FALSE),"")</f>
        <v/>
      </c>
    </row>
    <row r="270" spans="1:8" ht="15">
      <c r="A270" s="123">
        <f>IF(ISNUMBER(SEARCH('Cover Page'!$D$9,Table1[[#This Row],[School District]])),MAX($A$1:A269)+1,0)</f>
        <v>0</v>
      </c>
      <c r="B270" s="254" t="s">
        <v>411</v>
      </c>
      <c r="C270" s="255" t="s">
        <v>2744</v>
      </c>
      <c r="D270" s="256" t="s">
        <v>156</v>
      </c>
      <c r="E270" s="254" t="s">
        <v>1053</v>
      </c>
      <c r="F270" s="256" t="s">
        <v>1438</v>
      </c>
      <c r="G270" s="123" t="str">
        <f ca="1"/>
        <v>Pawnee CUSD 11</v>
      </c>
      <c r="H270" s="123" t="str">
        <f>IFERROR(VLOOKUP(ROWS($H$2:H270),$A$2:$B$996,2,FALSE),"")</f>
        <v/>
      </c>
    </row>
    <row r="271" spans="1:8" ht="15">
      <c r="A271" s="123">
        <f>IF(ISNUMBER(SEARCH('Cover Page'!$D$9,Table1[[#This Row],[School District]])),MAX($A$1:A270)+1,0)</f>
        <v>0</v>
      </c>
      <c r="B271" s="254" t="s">
        <v>412</v>
      </c>
      <c r="C271" s="255" t="s">
        <v>2745</v>
      </c>
      <c r="D271" s="256" t="s">
        <v>156</v>
      </c>
      <c r="E271" s="254" t="s">
        <v>1215</v>
      </c>
      <c r="F271" s="256" t="s">
        <v>1439</v>
      </c>
      <c r="G271" s="123" t="str">
        <f ca="1"/>
        <v>Pawnee CUSD 11</v>
      </c>
      <c r="H271" s="123" t="str">
        <f>IFERROR(VLOOKUP(ROWS($H$2:H271),$A$2:$B$996,2,FALSE),"")</f>
        <v/>
      </c>
    </row>
    <row r="272" spans="1:8" ht="15">
      <c r="A272" s="123">
        <f>IF(ISNUMBER(SEARCH('Cover Page'!$D$9,Table1[[#This Row],[School District]])),MAX($A$1:A271)+1,0)</f>
        <v>0</v>
      </c>
      <c r="B272" s="254" t="s">
        <v>413</v>
      </c>
      <c r="C272" s="255" t="s">
        <v>2746</v>
      </c>
      <c r="D272" s="256" t="s">
        <v>154</v>
      </c>
      <c r="E272" s="254" t="s">
        <v>1123</v>
      </c>
      <c r="F272" s="256" t="s">
        <v>1440</v>
      </c>
      <c r="G272" s="123" t="str">
        <f ca="1"/>
        <v>Pawnee CUSD 11</v>
      </c>
      <c r="H272" s="123" t="str">
        <f>IFERROR(VLOOKUP(ROWS($H$2:H272),$A$2:$B$996,2,FALSE),"")</f>
        <v/>
      </c>
    </row>
    <row r="273" spans="1:8" ht="15">
      <c r="A273" s="123">
        <f>IF(ISNUMBER(SEARCH('Cover Page'!$D$9,Table1[[#This Row],[School District]])),MAX($A$1:A272)+1,0)</f>
        <v>0</v>
      </c>
      <c r="B273" s="254" t="s">
        <v>414</v>
      </c>
      <c r="C273" s="255" t="s">
        <v>2747</v>
      </c>
      <c r="D273" s="256" t="s">
        <v>154</v>
      </c>
      <c r="E273" s="254" t="s">
        <v>1051</v>
      </c>
      <c r="F273" s="256" t="s">
        <v>1441</v>
      </c>
      <c r="G273" s="123" t="str">
        <f ca="1"/>
        <v>Pawnee CUSD 11</v>
      </c>
      <c r="H273" s="123" t="str">
        <f>IFERROR(VLOOKUP(ROWS($H$2:H273),$A$2:$B$996,2,FALSE),"")</f>
        <v/>
      </c>
    </row>
    <row r="274" spans="1:8" ht="15">
      <c r="A274" s="123">
        <f>IF(ISNUMBER(SEARCH('Cover Page'!$D$9,Table1[[#This Row],[School District]])),MAX($A$1:A273)+1,0)</f>
        <v>0</v>
      </c>
      <c r="B274" s="254" t="s">
        <v>415</v>
      </c>
      <c r="C274" s="255" t="s">
        <v>2748</v>
      </c>
      <c r="D274" s="256" t="s">
        <v>156</v>
      </c>
      <c r="E274" s="254" t="s">
        <v>2427</v>
      </c>
      <c r="F274" s="256" t="s">
        <v>1442</v>
      </c>
      <c r="G274" s="123" t="str">
        <f ca="1"/>
        <v>Pawnee CUSD 11</v>
      </c>
      <c r="H274" s="123" t="str">
        <f>IFERROR(VLOOKUP(ROWS($H$2:H274),$A$2:$B$996,2,FALSE),"")</f>
        <v/>
      </c>
    </row>
    <row r="275" spans="1:8" ht="15">
      <c r="A275" s="123">
        <f>IF(ISNUMBER(SEARCH('Cover Page'!$D$9,Table1[[#This Row],[School District]])),MAX($A$1:A274)+1,0)</f>
        <v>0</v>
      </c>
      <c r="B275" s="254" t="s">
        <v>416</v>
      </c>
      <c r="C275" s="255" t="s">
        <v>2749</v>
      </c>
      <c r="D275" s="256" t="s">
        <v>154</v>
      </c>
      <c r="E275" s="254" t="s">
        <v>1053</v>
      </c>
      <c r="F275" s="256" t="s">
        <v>1443</v>
      </c>
      <c r="G275" s="123" t="str">
        <f ca="1"/>
        <v>Pawnee CUSD 11</v>
      </c>
      <c r="H275" s="123" t="str">
        <f>IFERROR(VLOOKUP(ROWS($H$2:H275),$A$2:$B$996,2,FALSE),"")</f>
        <v/>
      </c>
    </row>
    <row r="276" spans="1:8" ht="15">
      <c r="A276" s="123">
        <f>IF(ISNUMBER(SEARCH('Cover Page'!$D$9,Table1[[#This Row],[School District]])),MAX($A$1:A275)+1,0)</f>
        <v>0</v>
      </c>
      <c r="B276" s="254" t="s">
        <v>417</v>
      </c>
      <c r="C276" s="255" t="s">
        <v>2750</v>
      </c>
      <c r="D276" s="256" t="s">
        <v>154</v>
      </c>
      <c r="E276" s="254" t="s">
        <v>2428</v>
      </c>
      <c r="F276" s="256" t="s">
        <v>1444</v>
      </c>
      <c r="G276" s="123" t="str">
        <f ca="1"/>
        <v>Pawnee CUSD 11</v>
      </c>
      <c r="H276" s="123" t="str">
        <f>IFERROR(VLOOKUP(ROWS($H$2:H276),$A$2:$B$996,2,FALSE),"")</f>
        <v/>
      </c>
    </row>
    <row r="277" spans="1:8" ht="15" customHeight="1">
      <c r="A277" s="123">
        <f>IF(ISNUMBER(SEARCH('Cover Page'!$D$9,Table1[[#This Row],[School District]])),MAX($A$1:A276)+1,0)</f>
        <v>0</v>
      </c>
      <c r="B277" s="254" t="s">
        <v>418</v>
      </c>
      <c r="C277" s="255" t="s">
        <v>2751</v>
      </c>
      <c r="D277" s="256" t="s">
        <v>156</v>
      </c>
      <c r="E277" s="254" t="s">
        <v>2429</v>
      </c>
      <c r="F277" s="256" t="s">
        <v>1445</v>
      </c>
      <c r="G277" s="123" t="str">
        <f ca="1"/>
        <v>Pawnee CUSD 11</v>
      </c>
      <c r="H277" s="123" t="str">
        <f>IFERROR(VLOOKUP(ROWS($H$2:H277),$A$2:$B$996,2,FALSE),"")</f>
        <v/>
      </c>
    </row>
    <row r="278" spans="1:8" ht="15">
      <c r="A278" s="123">
        <f>IF(ISNUMBER(SEARCH('Cover Page'!$D$9,Table1[[#This Row],[School District]])),MAX($A$1:A277)+1,0)</f>
        <v>0</v>
      </c>
      <c r="B278" s="254" t="s">
        <v>419</v>
      </c>
      <c r="C278" s="255" t="s">
        <v>2752</v>
      </c>
      <c r="D278" s="256" t="s">
        <v>154</v>
      </c>
      <c r="E278" s="254" t="s">
        <v>1053</v>
      </c>
      <c r="F278" s="256" t="s">
        <v>1446</v>
      </c>
      <c r="G278" s="123" t="str">
        <f ca="1"/>
        <v>Pawnee CUSD 11</v>
      </c>
      <c r="H278" s="123" t="str">
        <f>IFERROR(VLOOKUP(ROWS($H$2:H278),$A$2:$B$996,2,FALSE),"")</f>
        <v/>
      </c>
    </row>
    <row r="279" spans="1:8" ht="15">
      <c r="A279" s="123">
        <f>IF(ISNUMBER(SEARCH('Cover Page'!$D$9,Table1[[#This Row],[School District]])),MAX($A$1:A278)+1,0)</f>
        <v>0</v>
      </c>
      <c r="B279" s="254" t="s">
        <v>420</v>
      </c>
      <c r="C279" s="255" t="s">
        <v>2753</v>
      </c>
      <c r="D279" s="256" t="s">
        <v>201</v>
      </c>
      <c r="E279" s="254" t="s">
        <v>1053</v>
      </c>
      <c r="F279" s="256" t="s">
        <v>1447</v>
      </c>
      <c r="G279" s="123" t="str">
        <f ca="1"/>
        <v>Pawnee CUSD 11</v>
      </c>
      <c r="H279" s="123" t="str">
        <f>IFERROR(VLOOKUP(ROWS($H$2:H279),$A$2:$B$996,2,FALSE),"")</f>
        <v/>
      </c>
    </row>
    <row r="280" spans="1:8" ht="15">
      <c r="A280" s="123">
        <f>IF(ISNUMBER(SEARCH('Cover Page'!$D$9,Table1[[#This Row],[School District]])),MAX($A$1:A279)+1,0)</f>
        <v>0</v>
      </c>
      <c r="B280" s="254" t="s">
        <v>421</v>
      </c>
      <c r="C280" s="255" t="s">
        <v>2754</v>
      </c>
      <c r="D280" s="256" t="s">
        <v>155</v>
      </c>
      <c r="E280" s="254" t="s">
        <v>1053</v>
      </c>
      <c r="F280" s="256" t="s">
        <v>1448</v>
      </c>
      <c r="G280" s="123" t="str">
        <f ca="1"/>
        <v>Pawnee CUSD 11</v>
      </c>
      <c r="H280" s="123" t="str">
        <f>IFERROR(VLOOKUP(ROWS($H$2:H280),$A$2:$B$996,2,FALSE),"")</f>
        <v/>
      </c>
    </row>
    <row r="281" spans="1:8" ht="15">
      <c r="A281" s="123">
        <f>IF(ISNUMBER(SEARCH('Cover Page'!$D$9,Table1[[#This Row],[School District]])),MAX($A$1:A280)+1,0)</f>
        <v>0</v>
      </c>
      <c r="B281" s="254" t="s">
        <v>422</v>
      </c>
      <c r="C281" s="255" t="s">
        <v>2755</v>
      </c>
      <c r="D281" s="256" t="s">
        <v>155</v>
      </c>
      <c r="E281" s="254" t="s">
        <v>1053</v>
      </c>
      <c r="F281" s="256" t="s">
        <v>1449</v>
      </c>
      <c r="G281" s="123" t="str">
        <f ca="1"/>
        <v>Pawnee CUSD 11</v>
      </c>
      <c r="H281" s="123" t="str">
        <f>IFERROR(VLOOKUP(ROWS($H$2:H281),$A$2:$B$996,2,FALSE),"")</f>
        <v/>
      </c>
    </row>
    <row r="282" spans="1:8" ht="15" customHeight="1">
      <c r="A282" s="123">
        <f>IF(ISNUMBER(SEARCH('Cover Page'!$D$9,Table1[[#This Row],[School District]])),MAX($A$1:A281)+1,0)</f>
        <v>0</v>
      </c>
      <c r="B282" s="254" t="s">
        <v>423</v>
      </c>
      <c r="C282" s="255" t="s">
        <v>2756</v>
      </c>
      <c r="D282" s="256" t="s">
        <v>154</v>
      </c>
      <c r="E282" s="254" t="s">
        <v>1053</v>
      </c>
      <c r="F282" s="256" t="s">
        <v>1450</v>
      </c>
      <c r="G282" s="123" t="str">
        <f ca="1"/>
        <v>Pawnee CUSD 11</v>
      </c>
      <c r="H282" s="123" t="str">
        <f>IFERROR(VLOOKUP(ROWS($H$2:H282),$A$2:$B$996,2,FALSE),"")</f>
        <v/>
      </c>
    </row>
    <row r="283" spans="1:8" ht="15" customHeight="1">
      <c r="A283" s="123">
        <f>IF(ISNUMBER(SEARCH('Cover Page'!$D$9,Table1[[#This Row],[School District]])),MAX($A$1:A282)+1,0)</f>
        <v>0</v>
      </c>
      <c r="B283" s="254" t="s">
        <v>424</v>
      </c>
      <c r="C283" s="255" t="s">
        <v>2757</v>
      </c>
      <c r="D283" s="256" t="s">
        <v>154</v>
      </c>
      <c r="E283" s="254" t="s">
        <v>1055</v>
      </c>
      <c r="F283" s="256" t="s">
        <v>1451</v>
      </c>
      <c r="G283" s="123" t="str">
        <f ca="1"/>
        <v>Pawnee CUSD 11</v>
      </c>
      <c r="H283" s="123" t="str">
        <f>IFERROR(VLOOKUP(ROWS($H$2:H283),$A$2:$B$996,2,FALSE),"")</f>
        <v/>
      </c>
    </row>
    <row r="284" spans="1:8" ht="15">
      <c r="A284" s="123">
        <f>IF(ISNUMBER(SEARCH('Cover Page'!$D$9,Table1[[#This Row],[School District]])),MAX($A$1:A283)+1,0)</f>
        <v>0</v>
      </c>
      <c r="B284" s="254" t="s">
        <v>425</v>
      </c>
      <c r="C284" s="255" t="s">
        <v>2758</v>
      </c>
      <c r="D284" s="256" t="s">
        <v>201</v>
      </c>
      <c r="E284" s="254" t="s">
        <v>1053</v>
      </c>
      <c r="F284" s="256" t="s">
        <v>1452</v>
      </c>
      <c r="G284" s="123" t="str">
        <f ca="1"/>
        <v>Pawnee CUSD 11</v>
      </c>
      <c r="H284" s="123" t="str">
        <f>IFERROR(VLOOKUP(ROWS($H$2:H284),$A$2:$B$996,2,FALSE),"")</f>
        <v/>
      </c>
    </row>
    <row r="285" spans="1:8" ht="15">
      <c r="A285" s="123">
        <f>IF(ISNUMBER(SEARCH('Cover Page'!$D$9,Table1[[#This Row],[School District]])),MAX($A$1:A284)+1,0)</f>
        <v>0</v>
      </c>
      <c r="B285" s="254" t="s">
        <v>426</v>
      </c>
      <c r="C285" s="255" t="s">
        <v>2759</v>
      </c>
      <c r="D285" s="256" t="s">
        <v>201</v>
      </c>
      <c r="E285" s="254" t="s">
        <v>1051</v>
      </c>
      <c r="F285" s="256" t="s">
        <v>1453</v>
      </c>
      <c r="G285" s="123" t="str">
        <f ca="1"/>
        <v>Pawnee CUSD 11</v>
      </c>
      <c r="H285" s="123" t="str">
        <f>IFERROR(VLOOKUP(ROWS($H$2:H285),$A$2:$B$996,2,FALSE),"")</f>
        <v/>
      </c>
    </row>
    <row r="286" spans="1:8" ht="15">
      <c r="A286" s="123">
        <f>IF(ISNUMBER(SEARCH('Cover Page'!$D$9,Table1[[#This Row],[School District]])),MAX($A$1:A285)+1,0)</f>
        <v>0</v>
      </c>
      <c r="B286" s="254" t="s">
        <v>1454</v>
      </c>
      <c r="C286" s="255" t="s">
        <v>2760</v>
      </c>
      <c r="D286" s="256" t="s">
        <v>155</v>
      </c>
      <c r="E286" s="254" t="s">
        <v>1455</v>
      </c>
      <c r="F286" s="256" t="s">
        <v>1456</v>
      </c>
      <c r="G286" s="123" t="str">
        <f ca="1"/>
        <v>Pawnee CUSD 11</v>
      </c>
      <c r="H286" s="123" t="str">
        <f>IFERROR(VLOOKUP(ROWS($H$2:H286),$A$2:$B$996,2,FALSE),"")</f>
        <v/>
      </c>
    </row>
    <row r="287" spans="1:8" ht="15">
      <c r="A287" s="123">
        <f>IF(ISNUMBER(SEARCH('Cover Page'!$D$9,Table1[[#This Row],[School District]])),MAX($A$1:A286)+1,0)</f>
        <v>0</v>
      </c>
      <c r="B287" s="254" t="s">
        <v>427</v>
      </c>
      <c r="C287" s="255" t="s">
        <v>2761</v>
      </c>
      <c r="D287" s="256" t="s">
        <v>154</v>
      </c>
      <c r="E287" s="254" t="s">
        <v>1455</v>
      </c>
      <c r="F287" s="256" t="s">
        <v>1457</v>
      </c>
      <c r="G287" s="123" t="str">
        <f ca="1"/>
        <v>Pawnee CUSD 11</v>
      </c>
      <c r="H287" s="123" t="str">
        <f>IFERROR(VLOOKUP(ROWS($H$2:H287),$A$2:$B$996,2,FALSE),"")</f>
        <v/>
      </c>
    </row>
    <row r="288" spans="1:8" ht="15">
      <c r="A288" s="123">
        <f>IF(ISNUMBER(SEARCH('Cover Page'!$D$9,Table1[[#This Row],[School District]])),MAX($A$1:A287)+1,0)</f>
        <v>0</v>
      </c>
      <c r="B288" s="254" t="s">
        <v>428</v>
      </c>
      <c r="C288" s="255" t="s">
        <v>2762</v>
      </c>
      <c r="D288" s="256" t="s">
        <v>154</v>
      </c>
      <c r="E288" s="254" t="s">
        <v>1123</v>
      </c>
      <c r="F288" s="256" t="s">
        <v>1458</v>
      </c>
      <c r="G288" s="123" t="str">
        <f ca="1"/>
        <v>Pawnee CUSD 11</v>
      </c>
      <c r="H288" s="123" t="str">
        <f>IFERROR(VLOOKUP(ROWS($H$2:H288),$A$2:$B$996,2,FALSE),"")</f>
        <v/>
      </c>
    </row>
    <row r="289" spans="1:8" ht="15">
      <c r="A289" s="123">
        <f>IF(ISNUMBER(SEARCH('Cover Page'!$D$9,Table1[[#This Row],[School District]])),MAX($A$1:A288)+1,0)</f>
        <v>0</v>
      </c>
      <c r="B289" s="254" t="s">
        <v>429</v>
      </c>
      <c r="C289" s="255" t="s">
        <v>2763</v>
      </c>
      <c r="D289" s="256" t="s">
        <v>154</v>
      </c>
      <c r="E289" s="254" t="s">
        <v>1053</v>
      </c>
      <c r="F289" s="256" t="s">
        <v>1459</v>
      </c>
      <c r="G289" s="123" t="str">
        <f ca="1"/>
        <v>Pawnee CUSD 11</v>
      </c>
      <c r="H289" s="123" t="str">
        <f>IFERROR(VLOOKUP(ROWS($H$2:H289),$A$2:$B$996,2,FALSE),"")</f>
        <v/>
      </c>
    </row>
    <row r="290" spans="1:8" ht="15">
      <c r="A290" s="123">
        <f>IF(ISNUMBER(SEARCH('Cover Page'!$D$9,Table1[[#This Row],[School District]])),MAX($A$1:A289)+1,0)</f>
        <v>0</v>
      </c>
      <c r="B290" s="254" t="s">
        <v>430</v>
      </c>
      <c r="C290" s="255" t="s">
        <v>2764</v>
      </c>
      <c r="D290" s="256" t="s">
        <v>156</v>
      </c>
      <c r="E290" s="254" t="s">
        <v>1115</v>
      </c>
      <c r="F290" s="256" t="s">
        <v>1460</v>
      </c>
      <c r="G290" s="123" t="str">
        <f ca="1"/>
        <v>Pawnee CUSD 11</v>
      </c>
      <c r="H290" s="123" t="str">
        <f>IFERROR(VLOOKUP(ROWS($H$2:H290),$A$2:$B$996,2,FALSE),"")</f>
        <v/>
      </c>
    </row>
    <row r="291" spans="1:8" ht="15">
      <c r="A291" s="123">
        <f>IF(ISNUMBER(SEARCH('Cover Page'!$D$9,Table1[[#This Row],[School District]])),MAX($A$1:A290)+1,0)</f>
        <v>0</v>
      </c>
      <c r="B291" s="254" t="s">
        <v>431</v>
      </c>
      <c r="C291" s="255" t="s">
        <v>2765</v>
      </c>
      <c r="D291" s="256" t="s">
        <v>154</v>
      </c>
      <c r="E291" s="254" t="s">
        <v>1143</v>
      </c>
      <c r="F291" s="256" t="s">
        <v>1461</v>
      </c>
      <c r="G291" s="123" t="str">
        <f ca="1"/>
        <v>Pawnee CUSD 11</v>
      </c>
      <c r="H291" s="123" t="str">
        <f>IFERROR(VLOOKUP(ROWS($H$2:H291),$A$2:$B$996,2,FALSE),"")</f>
        <v/>
      </c>
    </row>
    <row r="292" spans="1:8" ht="15">
      <c r="A292" s="123">
        <f>IF(ISNUMBER(SEARCH('Cover Page'!$D$9,Table1[[#This Row],[School District]])),MAX($A$1:A291)+1,0)</f>
        <v>0</v>
      </c>
      <c r="B292" s="254" t="s">
        <v>432</v>
      </c>
      <c r="C292" s="255" t="s">
        <v>2766</v>
      </c>
      <c r="D292" s="256" t="s">
        <v>155</v>
      </c>
      <c r="E292" s="254" t="s">
        <v>2302</v>
      </c>
      <c r="F292" s="256" t="s">
        <v>1462</v>
      </c>
      <c r="G292" s="123" t="str">
        <f ca="1"/>
        <v>Pawnee CUSD 11</v>
      </c>
      <c r="H292" s="123" t="str">
        <f>IFERROR(VLOOKUP(ROWS($H$2:H292),$A$2:$B$996,2,FALSE),"")</f>
        <v/>
      </c>
    </row>
    <row r="293" spans="1:8" ht="15">
      <c r="A293" s="123">
        <f>IF(ISNUMBER(SEARCH('Cover Page'!$D$9,Table1[[#This Row],[School District]])),MAX($A$1:A292)+1,0)</f>
        <v>0</v>
      </c>
      <c r="B293" s="254" t="s">
        <v>433</v>
      </c>
      <c r="C293" s="255" t="s">
        <v>2767</v>
      </c>
      <c r="D293" s="256" t="s">
        <v>154</v>
      </c>
      <c r="E293" s="254" t="s">
        <v>1143</v>
      </c>
      <c r="F293" s="256" t="s">
        <v>1463</v>
      </c>
      <c r="G293" s="123" t="str">
        <f ca="1"/>
        <v>Pawnee CUSD 11</v>
      </c>
      <c r="H293" s="123" t="str">
        <f>IFERROR(VLOOKUP(ROWS($H$2:H293),$A$2:$B$996,2,FALSE),"")</f>
        <v/>
      </c>
    </row>
    <row r="294" spans="1:8" ht="15" customHeight="1">
      <c r="A294" s="123">
        <f>IF(ISNUMBER(SEARCH('Cover Page'!$D$9,Table1[[#This Row],[School District]])),MAX($A$1:A293)+1,0)</f>
        <v>0</v>
      </c>
      <c r="B294" s="254" t="s">
        <v>434</v>
      </c>
      <c r="C294" s="255" t="s">
        <v>2768</v>
      </c>
      <c r="D294" s="256" t="s">
        <v>156</v>
      </c>
      <c r="E294" s="254" t="s">
        <v>1268</v>
      </c>
      <c r="F294" s="256" t="s">
        <v>1464</v>
      </c>
      <c r="G294" s="123" t="str">
        <f ca="1"/>
        <v>Pawnee CUSD 11</v>
      </c>
      <c r="H294" s="123" t="str">
        <f>IFERROR(VLOOKUP(ROWS($H$2:H294),$A$2:$B$996,2,FALSE),"")</f>
        <v/>
      </c>
    </row>
    <row r="295" spans="1:8" ht="15">
      <c r="A295" s="123">
        <f>IF(ISNUMBER(SEARCH('Cover Page'!$D$9,Table1[[#This Row],[School District]])),MAX($A$1:A294)+1,0)</f>
        <v>0</v>
      </c>
      <c r="B295" s="254" t="s">
        <v>1465</v>
      </c>
      <c r="C295" s="255" t="s">
        <v>2769</v>
      </c>
      <c r="D295" s="256" t="s">
        <v>156</v>
      </c>
      <c r="E295" s="254" t="s">
        <v>1282</v>
      </c>
      <c r="F295" s="256" t="s">
        <v>1466</v>
      </c>
      <c r="G295" s="123" t="str">
        <f ca="1"/>
        <v>Pawnee CUSD 11</v>
      </c>
      <c r="H295" s="123" t="str">
        <f>IFERROR(VLOOKUP(ROWS($H$2:H295),$A$2:$B$996,2,FALSE),"")</f>
        <v/>
      </c>
    </row>
    <row r="296" spans="1:8" ht="15">
      <c r="A296" s="123">
        <f>IF(ISNUMBER(SEARCH('Cover Page'!$D$9,Table1[[#This Row],[School District]])),MAX($A$1:A295)+1,0)</f>
        <v>0</v>
      </c>
      <c r="B296" s="254" t="s">
        <v>1467</v>
      </c>
      <c r="C296" s="255" t="s">
        <v>2770</v>
      </c>
      <c r="D296" s="256" t="s">
        <v>201</v>
      </c>
      <c r="E296" s="254" t="s">
        <v>1205</v>
      </c>
      <c r="F296" s="256" t="s">
        <v>1468</v>
      </c>
      <c r="G296" s="123" t="str">
        <f ca="1"/>
        <v>Pawnee CUSD 11</v>
      </c>
      <c r="H296" s="123" t="str">
        <f>IFERROR(VLOOKUP(ROWS($H$2:H296),$A$2:$B$996,2,FALSE),"")</f>
        <v/>
      </c>
    </row>
    <row r="297" spans="1:8" ht="15">
      <c r="A297" s="123">
        <f>IF(ISNUMBER(SEARCH('Cover Page'!$D$9,Table1[[#This Row],[School District]])),MAX($A$1:A296)+1,0)</f>
        <v>0</v>
      </c>
      <c r="B297" s="254" t="s">
        <v>435</v>
      </c>
      <c r="C297" s="255" t="s">
        <v>2771</v>
      </c>
      <c r="D297" s="256" t="s">
        <v>201</v>
      </c>
      <c r="E297" s="254" t="s">
        <v>1205</v>
      </c>
      <c r="F297" s="256" t="s">
        <v>1469</v>
      </c>
      <c r="G297" s="123" t="str">
        <f ca="1"/>
        <v>Pawnee CUSD 11</v>
      </c>
      <c r="H297" s="123" t="str">
        <f>IFERROR(VLOOKUP(ROWS($H$2:H297),$A$2:$B$996,2,FALSE),"")</f>
        <v/>
      </c>
    </row>
    <row r="298" spans="1:8" ht="15">
      <c r="A298" s="123">
        <f>IF(ISNUMBER(SEARCH('Cover Page'!$D$9,Table1[[#This Row],[School District]])),MAX($A$1:A297)+1,0)</f>
        <v>0</v>
      </c>
      <c r="B298" s="254" t="s">
        <v>436</v>
      </c>
      <c r="C298" s="255" t="s">
        <v>2772</v>
      </c>
      <c r="D298" s="256" t="s">
        <v>156</v>
      </c>
      <c r="E298" s="254" t="s">
        <v>1328</v>
      </c>
      <c r="F298" s="256" t="s">
        <v>1470</v>
      </c>
      <c r="G298" s="123" t="str">
        <f ca="1"/>
        <v>Pawnee CUSD 11</v>
      </c>
      <c r="H298" s="123" t="str">
        <f>IFERROR(VLOOKUP(ROWS($H$2:H298),$A$2:$B$996,2,FALSE),"")</f>
        <v/>
      </c>
    </row>
    <row r="299" spans="1:8" ht="15" customHeight="1">
      <c r="A299" s="123">
        <f>IF(ISNUMBER(SEARCH('Cover Page'!$D$9,Table1[[#This Row],[School District]])),MAX($A$1:A298)+1,0)</f>
        <v>0</v>
      </c>
      <c r="B299" s="254" t="s">
        <v>437</v>
      </c>
      <c r="C299" s="255" t="s">
        <v>2773</v>
      </c>
      <c r="D299" s="256" t="s">
        <v>156</v>
      </c>
      <c r="E299" s="254" t="s">
        <v>1308</v>
      </c>
      <c r="F299" s="256" t="s">
        <v>1471</v>
      </c>
      <c r="G299" s="123" t="str">
        <f ca="1"/>
        <v>Pawnee CUSD 11</v>
      </c>
      <c r="H299" s="123" t="str">
        <f>IFERROR(VLOOKUP(ROWS($H$2:H299),$A$2:$B$996,2,FALSE),"")</f>
        <v/>
      </c>
    </row>
    <row r="300" spans="1:8" ht="15">
      <c r="A300" s="123">
        <f>IF(ISNUMBER(SEARCH('Cover Page'!$D$9,Table1[[#This Row],[School District]])),MAX($A$1:A299)+1,0)</f>
        <v>0</v>
      </c>
      <c r="B300" s="254" t="s">
        <v>438</v>
      </c>
      <c r="C300" s="255" t="s">
        <v>2774</v>
      </c>
      <c r="D300" s="256" t="s">
        <v>154</v>
      </c>
      <c r="E300" s="254" t="s">
        <v>1053</v>
      </c>
      <c r="F300" s="256" t="s">
        <v>1472</v>
      </c>
      <c r="G300" s="123" t="str">
        <f ca="1"/>
        <v>Pawnee CUSD 11</v>
      </c>
      <c r="H300" s="123" t="str">
        <f>IFERROR(VLOOKUP(ROWS($H$2:H300),$A$2:$B$996,2,FALSE),"")</f>
        <v/>
      </c>
    </row>
    <row r="301" spans="1:8" ht="15">
      <c r="A301" s="123">
        <f>IF(ISNUMBER(SEARCH('Cover Page'!$D$9,Table1[[#This Row],[School District]])),MAX($A$1:A300)+1,0)</f>
        <v>0</v>
      </c>
      <c r="B301" s="254" t="s">
        <v>439</v>
      </c>
      <c r="C301" s="255" t="s">
        <v>2775</v>
      </c>
      <c r="D301" s="256" t="s">
        <v>154</v>
      </c>
      <c r="E301" s="254" t="s">
        <v>1053</v>
      </c>
      <c r="F301" s="256" t="s">
        <v>1473</v>
      </c>
      <c r="G301" s="123" t="str">
        <f ca="1"/>
        <v>Pawnee CUSD 11</v>
      </c>
      <c r="H301" s="123" t="str">
        <f>IFERROR(VLOOKUP(ROWS($H$2:H301),$A$2:$B$996,2,FALSE),"")</f>
        <v/>
      </c>
    </row>
    <row r="302" spans="1:8" ht="15">
      <c r="A302" s="123">
        <f>IF(ISNUMBER(SEARCH('Cover Page'!$D$9,Table1[[#This Row],[School District]])),MAX($A$1:A301)+1,0)</f>
        <v>0</v>
      </c>
      <c r="B302" s="254" t="s">
        <v>440</v>
      </c>
      <c r="C302" s="255" t="s">
        <v>2776</v>
      </c>
      <c r="D302" s="256" t="s">
        <v>201</v>
      </c>
      <c r="E302" s="254" t="s">
        <v>1474</v>
      </c>
      <c r="F302" s="256" t="s">
        <v>1475</v>
      </c>
      <c r="G302" s="123" t="str">
        <f ca="1"/>
        <v>Pawnee CUSD 11</v>
      </c>
      <c r="H302" s="123" t="str">
        <f>IFERROR(VLOOKUP(ROWS($H$2:H302),$A$2:$B$996,2,FALSE),"")</f>
        <v/>
      </c>
    </row>
    <row r="303" spans="1:8" ht="15" customHeight="1">
      <c r="A303" s="123">
        <f>IF(ISNUMBER(SEARCH('Cover Page'!$D$9,Table1[[#This Row],[School District]])),MAX($A$1:A302)+1,0)</f>
        <v>0</v>
      </c>
      <c r="B303" s="254" t="s">
        <v>441</v>
      </c>
      <c r="C303" s="255" t="s">
        <v>2777</v>
      </c>
      <c r="D303" s="256" t="s">
        <v>154</v>
      </c>
      <c r="E303" s="254" t="s">
        <v>1053</v>
      </c>
      <c r="F303" s="256" t="s">
        <v>1476</v>
      </c>
      <c r="G303" s="123" t="str">
        <f ca="1"/>
        <v>Pawnee CUSD 11</v>
      </c>
      <c r="H303" s="123" t="str">
        <f>IFERROR(VLOOKUP(ROWS($H$2:H303),$A$2:$B$996,2,FALSE),"")</f>
        <v/>
      </c>
    </row>
    <row r="304" spans="1:8" ht="15">
      <c r="A304" s="123">
        <f>IF(ISNUMBER(SEARCH('Cover Page'!$D$9,Table1[[#This Row],[School District]])),MAX($A$1:A303)+1,0)</f>
        <v>0</v>
      </c>
      <c r="B304" s="254" t="s">
        <v>1477</v>
      </c>
      <c r="C304" s="255" t="s">
        <v>2778</v>
      </c>
      <c r="D304" s="256" t="s">
        <v>154</v>
      </c>
      <c r="E304" s="254" t="s">
        <v>1053</v>
      </c>
      <c r="F304" s="256" t="s">
        <v>1478</v>
      </c>
      <c r="G304" s="123" t="str">
        <f ca="1"/>
        <v>Pawnee CUSD 11</v>
      </c>
      <c r="H304" s="123" t="str">
        <f>IFERROR(VLOOKUP(ROWS($H$2:H304),$A$2:$B$996,2,FALSE),"")</f>
        <v/>
      </c>
    </row>
    <row r="305" spans="1:8" ht="15">
      <c r="A305" s="123">
        <f>IF(ISNUMBER(SEARCH('Cover Page'!$D$9,Table1[[#This Row],[School District]])),MAX($A$1:A304)+1,0)</f>
        <v>0</v>
      </c>
      <c r="B305" s="254" t="s">
        <v>442</v>
      </c>
      <c r="C305" s="255" t="s">
        <v>2779</v>
      </c>
      <c r="D305" s="256" t="s">
        <v>156</v>
      </c>
      <c r="E305" s="254" t="s">
        <v>1202</v>
      </c>
      <c r="F305" s="256" t="s">
        <v>1479</v>
      </c>
      <c r="G305" s="123" t="str">
        <f ca="1"/>
        <v>Pawnee CUSD 11</v>
      </c>
      <c r="H305" s="123" t="str">
        <f>IFERROR(VLOOKUP(ROWS($H$2:H305),$A$2:$B$996,2,FALSE),"")</f>
        <v/>
      </c>
    </row>
    <row r="306" spans="1:8" ht="15" customHeight="1">
      <c r="A306" s="123">
        <f>IF(ISNUMBER(SEARCH('Cover Page'!$D$9,Table1[[#This Row],[School District]])),MAX($A$1:A305)+1,0)</f>
        <v>0</v>
      </c>
      <c r="B306" s="254" t="s">
        <v>443</v>
      </c>
      <c r="C306" s="255" t="s">
        <v>2780</v>
      </c>
      <c r="D306" s="256" t="s">
        <v>201</v>
      </c>
      <c r="E306" s="254" t="s">
        <v>2333</v>
      </c>
      <c r="F306" s="256" t="s">
        <v>1481</v>
      </c>
      <c r="G306" s="123" t="str">
        <f ca="1"/>
        <v>Pawnee CUSD 11</v>
      </c>
      <c r="H306" s="123" t="str">
        <f>IFERROR(VLOOKUP(ROWS($H$2:H306),$A$2:$B$996,2,FALSE),"")</f>
        <v/>
      </c>
    </row>
    <row r="307" spans="1:8" ht="15">
      <c r="A307" s="123">
        <f>IF(ISNUMBER(SEARCH('Cover Page'!$D$9,Table1[[#This Row],[School District]])),MAX($A$1:A306)+1,0)</f>
        <v>0</v>
      </c>
      <c r="B307" s="254" t="s">
        <v>444</v>
      </c>
      <c r="C307" s="255" t="s">
        <v>2781</v>
      </c>
      <c r="D307" s="256" t="s">
        <v>154</v>
      </c>
      <c r="E307" s="254" t="s">
        <v>1051</v>
      </c>
      <c r="F307" s="256" t="s">
        <v>1482</v>
      </c>
      <c r="G307" s="123" t="str">
        <f ca="1"/>
        <v>Pawnee CUSD 11</v>
      </c>
      <c r="H307" s="123" t="str">
        <f>IFERROR(VLOOKUP(ROWS($H$2:H307),$A$2:$B$996,2,FALSE),"")</f>
        <v/>
      </c>
    </row>
    <row r="308" spans="1:8" ht="15">
      <c r="A308" s="123">
        <f>IF(ISNUMBER(SEARCH('Cover Page'!$D$9,Table1[[#This Row],[School District]])),MAX($A$1:A307)+1,0)</f>
        <v>0</v>
      </c>
      <c r="B308" s="254" t="s">
        <v>1483</v>
      </c>
      <c r="C308" s="255" t="s">
        <v>2782</v>
      </c>
      <c r="D308" s="256" t="s">
        <v>154</v>
      </c>
      <c r="E308" s="254" t="s">
        <v>1059</v>
      </c>
      <c r="F308" s="256" t="s">
        <v>1484</v>
      </c>
      <c r="G308" s="123" t="str">
        <f ca="1"/>
        <v>Pawnee CUSD 11</v>
      </c>
      <c r="H308" s="123" t="str">
        <f>IFERROR(VLOOKUP(ROWS($H$2:H308),$A$2:$B$996,2,FALSE),"")</f>
        <v/>
      </c>
    </row>
    <row r="309" spans="1:8" ht="15" customHeight="1">
      <c r="A309" s="123">
        <f>IF(ISNUMBER(SEARCH('Cover Page'!$D$9,Table1[[#This Row],[School District]])),MAX($A$1:A308)+1,0)</f>
        <v>0</v>
      </c>
      <c r="B309" s="254" t="s">
        <v>445</v>
      </c>
      <c r="C309" s="255" t="s">
        <v>2783</v>
      </c>
      <c r="D309" s="256" t="s">
        <v>201</v>
      </c>
      <c r="E309" s="254" t="s">
        <v>1106</v>
      </c>
      <c r="F309" s="256" t="s">
        <v>1485</v>
      </c>
      <c r="G309" s="123" t="str">
        <f ca="1"/>
        <v>Pawnee CUSD 11</v>
      </c>
      <c r="H309" s="123" t="str">
        <f>IFERROR(VLOOKUP(ROWS($H$2:H309),$A$2:$B$996,2,FALSE),"")</f>
        <v/>
      </c>
    </row>
    <row r="310" spans="1:8" ht="15">
      <c r="A310" s="123">
        <f>IF(ISNUMBER(SEARCH('Cover Page'!$D$9,Table1[[#This Row],[School District]])),MAX($A$1:A309)+1,0)</f>
        <v>0</v>
      </c>
      <c r="B310" s="254" t="s">
        <v>446</v>
      </c>
      <c r="C310" s="255" t="s">
        <v>2784</v>
      </c>
      <c r="D310" s="256" t="s">
        <v>154</v>
      </c>
      <c r="E310" s="254" t="s">
        <v>2430</v>
      </c>
      <c r="F310" s="256" t="s">
        <v>1486</v>
      </c>
      <c r="G310" s="123" t="str">
        <f ca="1"/>
        <v>Pawnee CUSD 11</v>
      </c>
      <c r="H310" s="123" t="str">
        <f>IFERROR(VLOOKUP(ROWS($H$2:H310),$A$2:$B$996,2,FALSE),"")</f>
        <v/>
      </c>
    </row>
    <row r="311" spans="1:8" ht="15">
      <c r="A311" s="123">
        <f>IF(ISNUMBER(SEARCH('Cover Page'!$D$9,Table1[[#This Row],[School District]])),MAX($A$1:A310)+1,0)</f>
        <v>0</v>
      </c>
      <c r="B311" s="254" t="s">
        <v>447</v>
      </c>
      <c r="C311" s="255" t="s">
        <v>2785</v>
      </c>
      <c r="D311" s="256" t="s">
        <v>156</v>
      </c>
      <c r="E311" s="254" t="s">
        <v>2334</v>
      </c>
      <c r="F311" s="256" t="s">
        <v>1487</v>
      </c>
      <c r="G311" s="123" t="str">
        <f ca="1"/>
        <v>Pawnee CUSD 11</v>
      </c>
      <c r="H311" s="123" t="str">
        <f>IFERROR(VLOOKUP(ROWS($H$2:H311),$A$2:$B$996,2,FALSE),"")</f>
        <v/>
      </c>
    </row>
    <row r="312" spans="1:8" ht="15" customHeight="1">
      <c r="A312" s="123">
        <f>IF(ISNUMBER(SEARCH('Cover Page'!$D$9,Table1[[#This Row],[School District]])),MAX($A$1:A311)+1,0)</f>
        <v>0</v>
      </c>
      <c r="B312" s="254" t="s">
        <v>448</v>
      </c>
      <c r="C312" s="255" t="s">
        <v>2786</v>
      </c>
      <c r="D312" s="256" t="s">
        <v>201</v>
      </c>
      <c r="E312" s="254" t="s">
        <v>1055</v>
      </c>
      <c r="F312" s="256" t="s">
        <v>1488</v>
      </c>
      <c r="G312" s="123" t="str">
        <f ca="1"/>
        <v>Pawnee CUSD 11</v>
      </c>
      <c r="H312" s="123" t="str">
        <f>IFERROR(VLOOKUP(ROWS($H$2:H312),$A$2:$B$996,2,FALSE),"")</f>
        <v/>
      </c>
    </row>
    <row r="313" spans="1:8" ht="15">
      <c r="A313" s="123">
        <f>IF(ISNUMBER(SEARCH('Cover Page'!$D$9,Table1[[#This Row],[School District]])),MAX($A$1:A312)+1,0)</f>
        <v>0</v>
      </c>
      <c r="B313" s="254" t="s">
        <v>449</v>
      </c>
      <c r="C313" s="255" t="s">
        <v>2787</v>
      </c>
      <c r="D313" s="256" t="s">
        <v>156</v>
      </c>
      <c r="E313" s="254" t="s">
        <v>1480</v>
      </c>
      <c r="F313" s="256" t="s">
        <v>1489</v>
      </c>
      <c r="G313" s="123" t="str">
        <f ca="1"/>
        <v>Pawnee CUSD 11</v>
      </c>
      <c r="H313" s="123" t="str">
        <f>IFERROR(VLOOKUP(ROWS($H$2:H313),$A$2:$B$996,2,FALSE),"")</f>
        <v/>
      </c>
    </row>
    <row r="314" spans="1:8" ht="15">
      <c r="A314" s="123">
        <f>IF(ISNUMBER(SEARCH('Cover Page'!$D$9,Table1[[#This Row],[School District]])),MAX($A$1:A313)+1,0)</f>
        <v>0</v>
      </c>
      <c r="B314" s="254" t="s">
        <v>450</v>
      </c>
      <c r="C314" s="255" t="s">
        <v>2788</v>
      </c>
      <c r="D314" s="256" t="s">
        <v>154</v>
      </c>
      <c r="E314" s="254" t="s">
        <v>1053</v>
      </c>
      <c r="F314" s="256" t="s">
        <v>1490</v>
      </c>
      <c r="G314" s="123" t="str">
        <f ca="1"/>
        <v>Pawnee CUSD 11</v>
      </c>
      <c r="H314" s="123" t="str">
        <f>IFERROR(VLOOKUP(ROWS($H$2:H314),$A$2:$B$996,2,FALSE),"")</f>
        <v/>
      </c>
    </row>
    <row r="315" spans="1:8" ht="15">
      <c r="A315" s="123">
        <f>IF(ISNUMBER(SEARCH('Cover Page'!$D$9,Table1[[#This Row],[School District]])),MAX($A$1:A314)+1,0)</f>
        <v>0</v>
      </c>
      <c r="B315" s="254" t="s">
        <v>451</v>
      </c>
      <c r="C315" s="255" t="s">
        <v>2789</v>
      </c>
      <c r="D315" s="256" t="s">
        <v>201</v>
      </c>
      <c r="E315" s="254" t="s">
        <v>1143</v>
      </c>
      <c r="F315" s="256" t="s">
        <v>1491</v>
      </c>
      <c r="G315" s="123" t="str">
        <f ca="1"/>
        <v>Pawnee CUSD 11</v>
      </c>
      <c r="H315" s="123" t="str">
        <f>IFERROR(VLOOKUP(ROWS($H$2:H315),$A$2:$B$996,2,FALSE),"")</f>
        <v/>
      </c>
    </row>
    <row r="316" spans="1:8" ht="15">
      <c r="A316" s="123">
        <f>IF(ISNUMBER(SEARCH('Cover Page'!$D$9,Table1[[#This Row],[School District]])),MAX($A$1:A315)+1,0)</f>
        <v>0</v>
      </c>
      <c r="B316" s="254" t="s">
        <v>452</v>
      </c>
      <c r="C316" s="255" t="s">
        <v>2790</v>
      </c>
      <c r="D316" s="256" t="s">
        <v>154</v>
      </c>
      <c r="E316" s="254" t="s">
        <v>2300</v>
      </c>
      <c r="F316" s="256" t="s">
        <v>1492</v>
      </c>
      <c r="G316" s="123" t="str">
        <f ca="1"/>
        <v>Pawnee CUSD 11</v>
      </c>
      <c r="H316" s="123" t="str">
        <f>IFERROR(VLOOKUP(ROWS($H$2:H316),$A$2:$B$996,2,FALSE),"")</f>
        <v/>
      </c>
    </row>
    <row r="317" spans="1:8" ht="15">
      <c r="A317" s="123">
        <f>IF(ISNUMBER(SEARCH('Cover Page'!$D$9,Table1[[#This Row],[School District]])),MAX($A$1:A316)+1,0)</f>
        <v>0</v>
      </c>
      <c r="B317" s="254" t="s">
        <v>453</v>
      </c>
      <c r="C317" s="255" t="s">
        <v>2791</v>
      </c>
      <c r="D317" s="256" t="s">
        <v>155</v>
      </c>
      <c r="E317" s="254" t="s">
        <v>2300</v>
      </c>
      <c r="F317" s="256" t="s">
        <v>1493</v>
      </c>
      <c r="G317" s="123" t="str">
        <f ca="1"/>
        <v>Pawnee CUSD 11</v>
      </c>
      <c r="H317" s="123" t="str">
        <f>IFERROR(VLOOKUP(ROWS($H$2:H317),$A$2:$B$996,2,FALSE),"")</f>
        <v/>
      </c>
    </row>
    <row r="318" spans="1:8" ht="15">
      <c r="A318" s="123">
        <f>IF(ISNUMBER(SEARCH('Cover Page'!$D$9,Table1[[#This Row],[School District]])),MAX($A$1:A317)+1,0)</f>
        <v>0</v>
      </c>
      <c r="B318" s="254" t="s">
        <v>454</v>
      </c>
      <c r="C318" s="255" t="s">
        <v>2792</v>
      </c>
      <c r="D318" s="256" t="s">
        <v>156</v>
      </c>
      <c r="E318" s="254" t="s">
        <v>1345</v>
      </c>
      <c r="F318" s="256" t="s">
        <v>1494</v>
      </c>
      <c r="G318" s="123" t="str">
        <f ca="1"/>
        <v>Pawnee CUSD 11</v>
      </c>
      <c r="H318" s="123" t="str">
        <f>IFERROR(VLOOKUP(ROWS($H$2:H318),$A$2:$B$996,2,FALSE),"")</f>
        <v/>
      </c>
    </row>
    <row r="319" spans="1:8" ht="15" customHeight="1">
      <c r="A319" s="123">
        <f>IF(ISNUMBER(SEARCH('Cover Page'!$D$9,Table1[[#This Row],[School District]])),MAX($A$1:A318)+1,0)</f>
        <v>0</v>
      </c>
      <c r="B319" s="254" t="s">
        <v>455</v>
      </c>
      <c r="C319" s="255" t="s">
        <v>2793</v>
      </c>
      <c r="D319" s="256" t="s">
        <v>154</v>
      </c>
      <c r="E319" s="254" t="s">
        <v>1051</v>
      </c>
      <c r="F319" s="256" t="s">
        <v>1495</v>
      </c>
      <c r="G319" s="123" t="str">
        <f ca="1"/>
        <v>Pawnee CUSD 11</v>
      </c>
      <c r="H319" s="123" t="str">
        <f>IFERROR(VLOOKUP(ROWS($H$2:H319),$A$2:$B$996,2,FALSE),"")</f>
        <v/>
      </c>
    </row>
    <row r="320" spans="1:8" ht="15">
      <c r="A320" s="123">
        <f>IF(ISNUMBER(SEARCH('Cover Page'!$D$9,Table1[[#This Row],[School District]])),MAX($A$1:A319)+1,0)</f>
        <v>0</v>
      </c>
      <c r="B320" s="254" t="s">
        <v>456</v>
      </c>
      <c r="C320" s="255" t="s">
        <v>2794</v>
      </c>
      <c r="D320" s="256" t="s">
        <v>156</v>
      </c>
      <c r="E320" s="254" t="s">
        <v>1231</v>
      </c>
      <c r="F320" s="256" t="s">
        <v>1496</v>
      </c>
      <c r="G320" s="123" t="str">
        <f ca="1"/>
        <v>Pawnee CUSD 11</v>
      </c>
      <c r="H320" s="123" t="str">
        <f>IFERROR(VLOOKUP(ROWS($H$2:H320),$A$2:$B$996,2,FALSE),"")</f>
        <v/>
      </c>
    </row>
    <row r="321" spans="1:8" ht="15">
      <c r="A321" s="123">
        <f>IF(ISNUMBER(SEARCH('Cover Page'!$D$9,Table1[[#This Row],[School District]])),MAX($A$1:A320)+1,0)</f>
        <v>0</v>
      </c>
      <c r="B321" s="254" t="s">
        <v>457</v>
      </c>
      <c r="C321" s="255" t="s">
        <v>2795</v>
      </c>
      <c r="D321" s="256" t="s">
        <v>156</v>
      </c>
      <c r="E321" s="254" t="s">
        <v>1403</v>
      </c>
      <c r="F321" s="256" t="s">
        <v>1497</v>
      </c>
      <c r="G321" s="123" t="str">
        <f ca="1"/>
        <v>Pawnee CUSD 11</v>
      </c>
      <c r="H321" s="123" t="str">
        <f>IFERROR(VLOOKUP(ROWS($H$2:H321),$A$2:$B$996,2,FALSE),"")</f>
        <v/>
      </c>
    </row>
    <row r="322" spans="1:8" ht="15">
      <c r="A322" s="123">
        <f>IF(ISNUMBER(SEARCH('Cover Page'!$D$9,Table1[[#This Row],[School District]])),MAX($A$1:A321)+1,0)</f>
        <v>0</v>
      </c>
      <c r="B322" s="254" t="s">
        <v>458</v>
      </c>
      <c r="C322" s="255" t="s">
        <v>2796</v>
      </c>
      <c r="D322" s="256" t="s">
        <v>201</v>
      </c>
      <c r="E322" s="254" t="s">
        <v>2335</v>
      </c>
      <c r="F322" s="256" t="s">
        <v>1498</v>
      </c>
      <c r="G322" s="123" t="str">
        <f ca="1"/>
        <v>Pawnee CUSD 11</v>
      </c>
      <c r="H322" s="123" t="str">
        <f>IFERROR(VLOOKUP(ROWS($H$2:H322),$A$2:$B$996,2,FALSE),"")</f>
        <v/>
      </c>
    </row>
    <row r="323" spans="1:8" ht="15">
      <c r="A323" s="123">
        <f>IF(ISNUMBER(SEARCH('Cover Page'!$D$9,Table1[[#This Row],[School District]])),MAX($A$1:A322)+1,0)</f>
        <v>0</v>
      </c>
      <c r="B323" s="254" t="s">
        <v>459</v>
      </c>
      <c r="C323" s="255" t="s">
        <v>2797</v>
      </c>
      <c r="D323" s="256" t="s">
        <v>156</v>
      </c>
      <c r="E323" s="254" t="s">
        <v>2335</v>
      </c>
      <c r="F323" s="256" t="s">
        <v>1499</v>
      </c>
      <c r="G323" s="123" t="str">
        <f ca="1"/>
        <v>Pawnee CUSD 11</v>
      </c>
      <c r="H323" s="123" t="str">
        <f>IFERROR(VLOOKUP(ROWS($H$2:H323),$A$2:$B$996,2,FALSE),"")</f>
        <v/>
      </c>
    </row>
    <row r="324" spans="1:8" ht="15">
      <c r="A324" s="123">
        <f>IF(ISNUMBER(SEARCH('Cover Page'!$D$9,Table1[[#This Row],[School District]])),MAX($A$1:A323)+1,0)</f>
        <v>0</v>
      </c>
      <c r="B324" s="254" t="s">
        <v>460</v>
      </c>
      <c r="C324" s="255" t="s">
        <v>2798</v>
      </c>
      <c r="D324" s="256" t="s">
        <v>156</v>
      </c>
      <c r="E324" s="254" t="s">
        <v>1500</v>
      </c>
      <c r="F324" s="256" t="s">
        <v>1501</v>
      </c>
      <c r="G324" s="123" t="str">
        <f ca="1"/>
        <v>Pawnee CUSD 11</v>
      </c>
      <c r="H324" s="123" t="str">
        <f>IFERROR(VLOOKUP(ROWS($H$2:H324),$A$2:$B$996,2,FALSE),"")</f>
        <v/>
      </c>
    </row>
    <row r="325" spans="1:8" ht="15">
      <c r="A325" s="123">
        <f>IF(ISNUMBER(SEARCH('Cover Page'!$D$9,Table1[[#This Row],[School District]])),MAX($A$1:A324)+1,0)</f>
        <v>0</v>
      </c>
      <c r="B325" s="254" t="s">
        <v>461</v>
      </c>
      <c r="C325" s="255" t="s">
        <v>2799</v>
      </c>
      <c r="D325" s="256" t="s">
        <v>156</v>
      </c>
      <c r="E325" s="254" t="s">
        <v>2336</v>
      </c>
      <c r="F325" s="256" t="s">
        <v>1502</v>
      </c>
      <c r="G325" s="123" t="str">
        <f ca="1"/>
        <v>Pawnee CUSD 11</v>
      </c>
      <c r="H325" s="123" t="str">
        <f>IFERROR(VLOOKUP(ROWS($H$2:H325),$A$2:$B$996,2,FALSE),"")</f>
        <v/>
      </c>
    </row>
    <row r="326" spans="1:8" ht="15">
      <c r="A326" s="123">
        <f>IF(ISNUMBER(SEARCH('Cover Page'!$D$9,Table1[[#This Row],[School District]])),MAX($A$1:A325)+1,0)</f>
        <v>0</v>
      </c>
      <c r="B326" s="254" t="s">
        <v>462</v>
      </c>
      <c r="C326" s="255" t="s">
        <v>2800</v>
      </c>
      <c r="D326" s="256" t="s">
        <v>154</v>
      </c>
      <c r="E326" s="254" t="s">
        <v>1170</v>
      </c>
      <c r="F326" s="256" t="s">
        <v>1503</v>
      </c>
      <c r="G326" s="123" t="str">
        <f ca="1"/>
        <v>Pawnee CUSD 11</v>
      </c>
      <c r="H326" s="123" t="str">
        <f>IFERROR(VLOOKUP(ROWS($H$2:H326),$A$2:$B$996,2,FALSE),"")</f>
        <v/>
      </c>
    </row>
    <row r="327" spans="1:8" ht="15">
      <c r="A327" s="123">
        <f>IF(ISNUMBER(SEARCH('Cover Page'!$D$9,Table1[[#This Row],[School District]])),MAX($A$1:A326)+1,0)</f>
        <v>0</v>
      </c>
      <c r="B327" s="254" t="s">
        <v>463</v>
      </c>
      <c r="C327" s="255" t="s">
        <v>2801</v>
      </c>
      <c r="D327" s="256" t="s">
        <v>155</v>
      </c>
      <c r="E327" s="254" t="s">
        <v>2337</v>
      </c>
      <c r="F327" s="256" t="s">
        <v>1504</v>
      </c>
      <c r="G327" s="123" t="str">
        <f ca="1"/>
        <v>Pawnee CUSD 11</v>
      </c>
      <c r="H327" s="123" t="str">
        <f>IFERROR(VLOOKUP(ROWS($H$2:H327),$A$2:$B$996,2,FALSE),"")</f>
        <v/>
      </c>
    </row>
    <row r="328" spans="1:8" ht="15">
      <c r="A328" s="123">
        <f>IF(ISNUMBER(SEARCH('Cover Page'!$D$9,Table1[[#This Row],[School District]])),MAX($A$1:A327)+1,0)</f>
        <v>0</v>
      </c>
      <c r="B328" s="254" t="s">
        <v>464</v>
      </c>
      <c r="C328" s="255" t="s">
        <v>2802</v>
      </c>
      <c r="D328" s="256" t="s">
        <v>154</v>
      </c>
      <c r="E328" s="254" t="s">
        <v>1051</v>
      </c>
      <c r="F328" s="256" t="s">
        <v>1505</v>
      </c>
      <c r="G328" s="123" t="str">
        <f ca="1"/>
        <v>Pawnee CUSD 11</v>
      </c>
      <c r="H328" s="123" t="str">
        <f>IFERROR(VLOOKUP(ROWS($H$2:H328),$A$2:$B$996,2,FALSE),"")</f>
        <v/>
      </c>
    </row>
    <row r="329" spans="1:8" ht="15">
      <c r="A329" s="123">
        <f>IF(ISNUMBER(SEARCH('Cover Page'!$D$9,Table1[[#This Row],[School District]])),MAX($A$1:A328)+1,0)</f>
        <v>0</v>
      </c>
      <c r="B329" s="254" t="s">
        <v>465</v>
      </c>
      <c r="C329" s="255" t="s">
        <v>2803</v>
      </c>
      <c r="D329" s="256" t="s">
        <v>154</v>
      </c>
      <c r="E329" s="254" t="s">
        <v>1455</v>
      </c>
      <c r="F329" s="256" t="s">
        <v>1506</v>
      </c>
      <c r="G329" s="123" t="str">
        <f ca="1"/>
        <v>Pawnee CUSD 11</v>
      </c>
      <c r="H329" s="123" t="str">
        <f>IFERROR(VLOOKUP(ROWS($H$2:H329),$A$2:$B$996,2,FALSE),"")</f>
        <v/>
      </c>
    </row>
    <row r="330" spans="1:8" ht="15">
      <c r="A330" s="123">
        <f>IF(ISNUMBER(SEARCH('Cover Page'!$D$9,Table1[[#This Row],[School District]])),MAX($A$1:A329)+1,0)</f>
        <v>0</v>
      </c>
      <c r="B330" s="254" t="s">
        <v>466</v>
      </c>
      <c r="C330" s="255" t="s">
        <v>2804</v>
      </c>
      <c r="D330" s="256" t="s">
        <v>154</v>
      </c>
      <c r="E330" s="254" t="s">
        <v>1053</v>
      </c>
      <c r="F330" s="256" t="s">
        <v>1507</v>
      </c>
      <c r="G330" s="123" t="str">
        <f ca="1"/>
        <v>Pawnee CUSD 11</v>
      </c>
      <c r="H330" s="123" t="str">
        <f>IFERROR(VLOOKUP(ROWS($H$2:H330),$A$2:$B$996,2,FALSE),"")</f>
        <v/>
      </c>
    </row>
    <row r="331" spans="1:8" ht="15">
      <c r="A331" s="123">
        <f>IF(ISNUMBER(SEARCH('Cover Page'!$D$9,Table1[[#This Row],[School District]])),MAX($A$1:A330)+1,0)</f>
        <v>0</v>
      </c>
      <c r="B331" s="254" t="s">
        <v>467</v>
      </c>
      <c r="C331" s="255" t="s">
        <v>2805</v>
      </c>
      <c r="D331" s="256" t="s">
        <v>156</v>
      </c>
      <c r="E331" s="254" t="s">
        <v>2338</v>
      </c>
      <c r="F331" s="256" t="s">
        <v>1508</v>
      </c>
      <c r="G331" s="123" t="str">
        <f ca="1"/>
        <v>Pawnee CUSD 11</v>
      </c>
      <c r="H331" s="123" t="str">
        <f>IFERROR(VLOOKUP(ROWS($H$2:H331),$A$2:$B$996,2,FALSE),"")</f>
        <v/>
      </c>
    </row>
    <row r="332" spans="1:8" ht="15">
      <c r="A332" s="123">
        <f>IF(ISNUMBER(SEARCH('Cover Page'!$D$9,Table1[[#This Row],[School District]])),MAX($A$1:A331)+1,0)</f>
        <v>0</v>
      </c>
      <c r="B332" s="254" t="s">
        <v>468</v>
      </c>
      <c r="C332" s="255" t="s">
        <v>2806</v>
      </c>
      <c r="D332" s="256" t="s">
        <v>156</v>
      </c>
      <c r="E332" s="254" t="s">
        <v>1106</v>
      </c>
      <c r="F332" s="256" t="s">
        <v>1509</v>
      </c>
      <c r="G332" s="123" t="str">
        <f ca="1"/>
        <v>Pawnee CUSD 11</v>
      </c>
      <c r="H332" s="123" t="str">
        <f>IFERROR(VLOOKUP(ROWS($H$2:H332),$A$2:$B$996,2,FALSE),"")</f>
        <v/>
      </c>
    </row>
    <row r="333" spans="1:8" ht="15">
      <c r="A333" s="123">
        <f>IF(ISNUMBER(SEARCH('Cover Page'!$D$9,Table1[[#This Row],[School District]])),MAX($A$1:A332)+1,0)</f>
        <v>0</v>
      </c>
      <c r="B333" s="254" t="s">
        <v>1510</v>
      </c>
      <c r="C333" s="255" t="s">
        <v>2807</v>
      </c>
      <c r="D333" s="256" t="s">
        <v>156</v>
      </c>
      <c r="E333" s="254" t="s">
        <v>1371</v>
      </c>
      <c r="F333" s="256" t="s">
        <v>1511</v>
      </c>
      <c r="G333" s="123" t="str">
        <f ca="1"/>
        <v>Pawnee CUSD 11</v>
      </c>
      <c r="H333" s="123" t="str">
        <f>IFERROR(VLOOKUP(ROWS($H$2:H333),$A$2:$B$996,2,FALSE),"")</f>
        <v/>
      </c>
    </row>
    <row r="334" spans="1:8" ht="15">
      <c r="A334" s="123">
        <f>IF(ISNUMBER(SEARCH('Cover Page'!$D$9,Table1[[#This Row],[School District]])),MAX($A$1:A333)+1,0)</f>
        <v>0</v>
      </c>
      <c r="B334" s="254" t="s">
        <v>1512</v>
      </c>
      <c r="C334" s="255" t="s">
        <v>2808</v>
      </c>
      <c r="D334" s="256" t="s">
        <v>156</v>
      </c>
      <c r="E334" s="254" t="s">
        <v>1091</v>
      </c>
      <c r="F334" s="256" t="s">
        <v>1513</v>
      </c>
      <c r="G334" s="123" t="str">
        <f ca="1"/>
        <v>Pawnee CUSD 11</v>
      </c>
      <c r="H334" s="123" t="str">
        <f>IFERROR(VLOOKUP(ROWS($H$2:H334),$A$2:$B$996,2,FALSE),"")</f>
        <v/>
      </c>
    </row>
    <row r="335" spans="1:8" ht="15">
      <c r="A335" s="123">
        <f>IF(ISNUMBER(SEARCH('Cover Page'!$D$9,Table1[[#This Row],[School District]])),MAX($A$1:A334)+1,0)</f>
        <v>0</v>
      </c>
      <c r="B335" s="254" t="s">
        <v>469</v>
      </c>
      <c r="C335" s="255" t="s">
        <v>2809</v>
      </c>
      <c r="D335" s="256" t="s">
        <v>154</v>
      </c>
      <c r="E335" s="254" t="s">
        <v>1268</v>
      </c>
      <c r="F335" s="256" t="s">
        <v>1514</v>
      </c>
      <c r="G335" s="123" t="str">
        <f ca="1"/>
        <v>Pawnee CUSD 11</v>
      </c>
      <c r="H335" s="123" t="str">
        <f>IFERROR(VLOOKUP(ROWS($H$2:H335),$A$2:$B$996,2,FALSE),"")</f>
        <v/>
      </c>
    </row>
    <row r="336" spans="1:8" ht="15">
      <c r="A336" s="123">
        <f>IF(ISNUMBER(SEARCH('Cover Page'!$D$9,Table1[[#This Row],[School District]])),MAX($A$1:A335)+1,0)</f>
        <v>0</v>
      </c>
      <c r="B336" s="254" t="s">
        <v>470</v>
      </c>
      <c r="C336" s="255" t="s">
        <v>2810</v>
      </c>
      <c r="D336" s="256" t="s">
        <v>154</v>
      </c>
      <c r="E336" s="254" t="s">
        <v>1057</v>
      </c>
      <c r="F336" s="256" t="s">
        <v>1515</v>
      </c>
      <c r="G336" s="123" t="str">
        <f ca="1"/>
        <v>Pawnee CUSD 11</v>
      </c>
      <c r="H336" s="123" t="str">
        <f>IFERROR(VLOOKUP(ROWS($H$2:H336),$A$2:$B$996,2,FALSE),"")</f>
        <v/>
      </c>
    </row>
    <row r="337" spans="1:8" ht="15">
      <c r="A337" s="123">
        <f>IF(ISNUMBER(SEARCH('Cover Page'!$D$9,Table1[[#This Row],[School District]])),MAX($A$1:A336)+1,0)</f>
        <v>0</v>
      </c>
      <c r="B337" s="254" t="s">
        <v>471</v>
      </c>
      <c r="C337" s="255" t="s">
        <v>2811</v>
      </c>
      <c r="D337" s="256" t="s">
        <v>154</v>
      </c>
      <c r="E337" s="254" t="s">
        <v>1215</v>
      </c>
      <c r="F337" s="256" t="s">
        <v>1516</v>
      </c>
      <c r="G337" s="123" t="str">
        <f ca="1"/>
        <v>Pawnee CUSD 11</v>
      </c>
      <c r="H337" s="123" t="str">
        <f>IFERROR(VLOOKUP(ROWS($H$2:H337),$A$2:$B$996,2,FALSE),"")</f>
        <v/>
      </c>
    </row>
    <row r="338" spans="1:8" ht="15">
      <c r="A338" s="123">
        <f>IF(ISNUMBER(SEARCH('Cover Page'!$D$9,Table1[[#This Row],[School District]])),MAX($A$1:A337)+1,0)</f>
        <v>0</v>
      </c>
      <c r="B338" s="254" t="s">
        <v>472</v>
      </c>
      <c r="C338" s="255" t="s">
        <v>2812</v>
      </c>
      <c r="D338" s="256" t="s">
        <v>156</v>
      </c>
      <c r="E338" s="254" t="s">
        <v>1474</v>
      </c>
      <c r="F338" s="256" t="s">
        <v>1475</v>
      </c>
      <c r="G338" s="123" t="str">
        <f ca="1"/>
        <v>Pawnee CUSD 11</v>
      </c>
      <c r="H338" s="123" t="str">
        <f>IFERROR(VLOOKUP(ROWS($H$2:H338),$A$2:$B$996,2,FALSE),"")</f>
        <v/>
      </c>
    </row>
    <row r="339" spans="1:8" ht="15">
      <c r="A339" s="123">
        <f>IF(ISNUMBER(SEARCH('Cover Page'!$D$9,Table1[[#This Row],[School District]])),MAX($A$1:A338)+1,0)</f>
        <v>0</v>
      </c>
      <c r="B339" s="254" t="s">
        <v>473</v>
      </c>
      <c r="C339" s="255" t="s">
        <v>2813</v>
      </c>
      <c r="D339" s="256" t="s">
        <v>154</v>
      </c>
      <c r="E339" s="254" t="s">
        <v>1282</v>
      </c>
      <c r="F339" s="256" t="s">
        <v>1517</v>
      </c>
      <c r="G339" s="123" t="str">
        <f ca="1"/>
        <v>Pawnee CUSD 11</v>
      </c>
      <c r="H339" s="123" t="str">
        <f>IFERROR(VLOOKUP(ROWS($H$2:H339),$A$2:$B$996,2,FALSE),"")</f>
        <v/>
      </c>
    </row>
    <row r="340" spans="1:8" ht="15">
      <c r="A340" s="123">
        <f>IF(ISNUMBER(SEARCH('Cover Page'!$D$9,Table1[[#This Row],[School District]])),MAX($A$1:A339)+1,0)</f>
        <v>0</v>
      </c>
      <c r="B340" s="254" t="s">
        <v>474</v>
      </c>
      <c r="C340" s="255" t="s">
        <v>2814</v>
      </c>
      <c r="D340" s="256" t="s">
        <v>156</v>
      </c>
      <c r="E340" s="254" t="s">
        <v>1192</v>
      </c>
      <c r="F340" s="256" t="s">
        <v>1518</v>
      </c>
      <c r="G340" s="123" t="str">
        <f ca="1"/>
        <v>Pawnee CUSD 11</v>
      </c>
      <c r="H340" s="123" t="str">
        <f>IFERROR(VLOOKUP(ROWS($H$2:H340),$A$2:$B$996,2,FALSE),"")</f>
        <v/>
      </c>
    </row>
    <row r="341" spans="1:8" ht="15">
      <c r="A341" s="123">
        <f>IF(ISNUMBER(SEARCH('Cover Page'!$D$9,Table1[[#This Row],[School District]])),MAX($A$1:A340)+1,0)</f>
        <v>0</v>
      </c>
      <c r="B341" s="254" t="s">
        <v>475</v>
      </c>
      <c r="C341" s="255" t="s">
        <v>2815</v>
      </c>
      <c r="D341" s="256" t="s">
        <v>154</v>
      </c>
      <c r="E341" s="254" t="s">
        <v>2302</v>
      </c>
      <c r="F341" s="256" t="s">
        <v>1519</v>
      </c>
      <c r="G341" s="123" t="str">
        <f ca="1"/>
        <v>Pawnee CUSD 11</v>
      </c>
      <c r="H341" s="123" t="str">
        <f>IFERROR(VLOOKUP(ROWS($H$2:H341),$A$2:$B$996,2,FALSE),"")</f>
        <v/>
      </c>
    </row>
    <row r="342" spans="1:8" ht="15">
      <c r="A342" s="123">
        <f>IF(ISNUMBER(SEARCH('Cover Page'!$D$9,Table1[[#This Row],[School District]])),MAX($A$1:A341)+1,0)</f>
        <v>0</v>
      </c>
      <c r="B342" s="254" t="s">
        <v>476</v>
      </c>
      <c r="C342" s="255" t="s">
        <v>2816</v>
      </c>
      <c r="D342" s="256" t="s">
        <v>155</v>
      </c>
      <c r="E342" s="254" t="s">
        <v>2302</v>
      </c>
      <c r="F342" s="256" t="s">
        <v>1520</v>
      </c>
      <c r="G342" s="123" t="str">
        <f ca="1"/>
        <v>Pawnee CUSD 11</v>
      </c>
      <c r="H342" s="123" t="str">
        <f>IFERROR(VLOOKUP(ROWS($H$2:H342),$A$2:$B$996,2,FALSE),"")</f>
        <v/>
      </c>
    </row>
    <row r="343" spans="1:8" ht="15">
      <c r="A343" s="123">
        <f>IF(ISNUMBER(SEARCH('Cover Page'!$D$9,Table1[[#This Row],[School District]])),MAX($A$1:A342)+1,0)</f>
        <v>0</v>
      </c>
      <c r="B343" s="254" t="s">
        <v>477</v>
      </c>
      <c r="C343" s="255" t="s">
        <v>2817</v>
      </c>
      <c r="D343" s="256" t="s">
        <v>154</v>
      </c>
      <c r="E343" s="254" t="s">
        <v>1053</v>
      </c>
      <c r="F343" s="256" t="s">
        <v>1521</v>
      </c>
      <c r="G343" s="123" t="str">
        <f ca="1"/>
        <v>Pawnee CUSD 11</v>
      </c>
      <c r="H343" s="123" t="str">
        <f>IFERROR(VLOOKUP(ROWS($H$2:H343),$A$2:$B$996,2,FALSE),"")</f>
        <v/>
      </c>
    </row>
    <row r="344" spans="1:8" ht="15">
      <c r="A344" s="123">
        <f>IF(ISNUMBER(SEARCH('Cover Page'!$D$9,Table1[[#This Row],[School District]])),MAX($A$1:A343)+1,0)</f>
        <v>0</v>
      </c>
      <c r="B344" s="254" t="s">
        <v>478</v>
      </c>
      <c r="C344" s="255" t="s">
        <v>2818</v>
      </c>
      <c r="D344" s="256" t="s">
        <v>154</v>
      </c>
      <c r="E344" s="254" t="s">
        <v>1053</v>
      </c>
      <c r="F344" s="256" t="s">
        <v>1522</v>
      </c>
      <c r="G344" s="123" t="str">
        <f ca="1"/>
        <v>Pawnee CUSD 11</v>
      </c>
      <c r="H344" s="123" t="str">
        <f>IFERROR(VLOOKUP(ROWS($H$2:H344),$A$2:$B$996,2,FALSE),"")</f>
        <v/>
      </c>
    </row>
    <row r="345" spans="1:8" ht="15">
      <c r="A345" s="123">
        <f>IF(ISNUMBER(SEARCH('Cover Page'!$D$9,Table1[[#This Row],[School District]])),MAX($A$1:A344)+1,0)</f>
        <v>0</v>
      </c>
      <c r="B345" s="254" t="s">
        <v>479</v>
      </c>
      <c r="C345" s="255" t="s">
        <v>2819</v>
      </c>
      <c r="D345" s="256" t="s">
        <v>154</v>
      </c>
      <c r="E345" s="254" t="s">
        <v>1053</v>
      </c>
      <c r="F345" s="256" t="s">
        <v>1523</v>
      </c>
      <c r="G345" s="123" t="str">
        <f ca="1"/>
        <v>Pawnee CUSD 11</v>
      </c>
      <c r="H345" s="123" t="str">
        <f>IFERROR(VLOOKUP(ROWS($H$2:H345),$A$2:$B$996,2,FALSE),"")</f>
        <v/>
      </c>
    </row>
    <row r="346" spans="1:8" ht="15">
      <c r="A346" s="123">
        <f>IF(ISNUMBER(SEARCH('Cover Page'!$D$9,Table1[[#This Row],[School District]])),MAX($A$1:A345)+1,0)</f>
        <v>0</v>
      </c>
      <c r="B346" s="254" t="s">
        <v>1524</v>
      </c>
      <c r="C346" s="255" t="s">
        <v>2820</v>
      </c>
      <c r="D346" s="256" t="s">
        <v>156</v>
      </c>
      <c r="E346" s="254" t="s">
        <v>1190</v>
      </c>
      <c r="F346" s="256" t="s">
        <v>1525</v>
      </c>
      <c r="G346" s="123" t="str">
        <f ca="1"/>
        <v>Pawnee CUSD 11</v>
      </c>
      <c r="H346" s="123" t="str">
        <f>IFERROR(VLOOKUP(ROWS($H$2:H346),$A$2:$B$996,2,FALSE),"")</f>
        <v/>
      </c>
    </row>
    <row r="347" spans="1:8" ht="15">
      <c r="A347" s="123">
        <f>IF(ISNUMBER(SEARCH('Cover Page'!$D$9,Table1[[#This Row],[School District]])),MAX($A$1:A346)+1,0)</f>
        <v>0</v>
      </c>
      <c r="B347" s="254" t="s">
        <v>480</v>
      </c>
      <c r="C347" s="255" t="s">
        <v>2821</v>
      </c>
      <c r="D347" s="256" t="s">
        <v>154</v>
      </c>
      <c r="E347" s="254" t="s">
        <v>2302</v>
      </c>
      <c r="F347" s="256" t="s">
        <v>1526</v>
      </c>
      <c r="G347" s="123" t="str">
        <f ca="1"/>
        <v>Pawnee CUSD 11</v>
      </c>
      <c r="H347" s="123" t="str">
        <f>IFERROR(VLOOKUP(ROWS($H$2:H347),$A$2:$B$996,2,FALSE),"")</f>
        <v/>
      </c>
    </row>
    <row r="348" spans="1:8" ht="15">
      <c r="A348" s="123">
        <f>IF(ISNUMBER(SEARCH('Cover Page'!$D$9,Table1[[#This Row],[School District]])),MAX($A$1:A347)+1,0)</f>
        <v>0</v>
      </c>
      <c r="B348" s="254" t="s">
        <v>481</v>
      </c>
      <c r="C348" s="255" t="s">
        <v>2822</v>
      </c>
      <c r="D348" s="256" t="s">
        <v>154</v>
      </c>
      <c r="E348" s="254" t="s">
        <v>1143</v>
      </c>
      <c r="F348" s="256" t="s">
        <v>1527</v>
      </c>
      <c r="G348" s="123" t="str">
        <f ca="1"/>
        <v>Pawnee CUSD 11</v>
      </c>
      <c r="H348" s="123" t="str">
        <f>IFERROR(VLOOKUP(ROWS($H$2:H348),$A$2:$B$996,2,FALSE),"")</f>
        <v/>
      </c>
    </row>
    <row r="349" spans="1:8" ht="15">
      <c r="A349" s="123">
        <f>IF(ISNUMBER(SEARCH('Cover Page'!$D$9,Table1[[#This Row],[School District]])),MAX($A$1:A348)+1,0)</f>
        <v>0</v>
      </c>
      <c r="B349" s="254" t="s">
        <v>482</v>
      </c>
      <c r="C349" s="255" t="s">
        <v>2823</v>
      </c>
      <c r="D349" s="256" t="s">
        <v>154</v>
      </c>
      <c r="E349" s="254" t="s">
        <v>2325</v>
      </c>
      <c r="F349" s="256" t="s">
        <v>1528</v>
      </c>
      <c r="G349" s="123" t="str">
        <f ca="1"/>
        <v>Pawnee CUSD 11</v>
      </c>
      <c r="H349" s="123" t="str">
        <f>IFERROR(VLOOKUP(ROWS($H$2:H349),$A$2:$B$996,2,FALSE),"")</f>
        <v/>
      </c>
    </row>
    <row r="350" spans="1:8" ht="15">
      <c r="A350" s="123">
        <f>IF(ISNUMBER(SEARCH('Cover Page'!$D$9,Table1[[#This Row],[School District]])),MAX($A$1:A349)+1,0)</f>
        <v>0</v>
      </c>
      <c r="B350" s="254" t="s">
        <v>483</v>
      </c>
      <c r="C350" s="255" t="s">
        <v>2824</v>
      </c>
      <c r="D350" s="256" t="s">
        <v>156</v>
      </c>
      <c r="E350" s="254" t="s">
        <v>1069</v>
      </c>
      <c r="F350" s="256" t="s">
        <v>1529</v>
      </c>
      <c r="G350" s="123" t="str">
        <f ca="1"/>
        <v>Pawnee CUSD 11</v>
      </c>
      <c r="H350" s="123" t="str">
        <f>IFERROR(VLOOKUP(ROWS($H$2:H350),$A$2:$B$996,2,FALSE),"")</f>
        <v/>
      </c>
    </row>
    <row r="351" spans="1:8" ht="15">
      <c r="A351" s="123">
        <f>IF(ISNUMBER(SEARCH('Cover Page'!$D$9,Table1[[#This Row],[School District]])),MAX($A$1:A350)+1,0)</f>
        <v>0</v>
      </c>
      <c r="B351" s="254" t="s">
        <v>484</v>
      </c>
      <c r="C351" s="255" t="s">
        <v>2825</v>
      </c>
      <c r="D351" s="256" t="s">
        <v>154</v>
      </c>
      <c r="E351" s="254" t="s">
        <v>2300</v>
      </c>
      <c r="F351" s="256" t="s">
        <v>1530</v>
      </c>
      <c r="G351" s="123" t="str">
        <f ca="1"/>
        <v>Pawnee CUSD 11</v>
      </c>
      <c r="H351" s="123" t="str">
        <f>IFERROR(VLOOKUP(ROWS($H$2:H351),$A$2:$B$996,2,FALSE),"")</f>
        <v/>
      </c>
    </row>
    <row r="352" spans="1:8" ht="15">
      <c r="A352" s="123">
        <f>IF(ISNUMBER(SEARCH('Cover Page'!$D$9,Table1[[#This Row],[School District]])),MAX($A$1:A351)+1,0)</f>
        <v>0</v>
      </c>
      <c r="B352" s="254" t="s">
        <v>485</v>
      </c>
      <c r="C352" s="255" t="s">
        <v>2826</v>
      </c>
      <c r="D352" s="256" t="s">
        <v>155</v>
      </c>
      <c r="E352" s="254" t="s">
        <v>1051</v>
      </c>
      <c r="F352" s="256" t="s">
        <v>1531</v>
      </c>
      <c r="G352" s="123" t="str">
        <f ca="1"/>
        <v>Pawnee CUSD 11</v>
      </c>
      <c r="H352" s="123" t="str">
        <f>IFERROR(VLOOKUP(ROWS($H$2:H352),$A$2:$B$996,2,FALSE),"")</f>
        <v/>
      </c>
    </row>
    <row r="353" spans="1:8" ht="15">
      <c r="A353" s="123">
        <f>IF(ISNUMBER(SEARCH('Cover Page'!$D$9,Table1[[#This Row],[School District]])),MAX($A$1:A352)+1,0)</f>
        <v>0</v>
      </c>
      <c r="B353" s="254" t="s">
        <v>486</v>
      </c>
      <c r="C353" s="255" t="s">
        <v>2827</v>
      </c>
      <c r="D353" s="256" t="s">
        <v>156</v>
      </c>
      <c r="E353" s="254" t="s">
        <v>1168</v>
      </c>
      <c r="F353" s="256" t="s">
        <v>1532</v>
      </c>
      <c r="G353" s="123" t="str">
        <f ca="1"/>
        <v>Pawnee CUSD 11</v>
      </c>
      <c r="H353" s="123" t="str">
        <f>IFERROR(VLOOKUP(ROWS($H$2:H353),$A$2:$B$996,2,FALSE),"")</f>
        <v/>
      </c>
    </row>
    <row r="354" spans="1:8" ht="15">
      <c r="A354" s="123">
        <f>IF(ISNUMBER(SEARCH('Cover Page'!$D$9,Table1[[#This Row],[School District]])),MAX($A$1:A353)+1,0)</f>
        <v>0</v>
      </c>
      <c r="B354" s="254" t="s">
        <v>487</v>
      </c>
      <c r="C354" s="255" t="s">
        <v>2828</v>
      </c>
      <c r="D354" s="256" t="s">
        <v>154</v>
      </c>
      <c r="E354" s="254" t="s">
        <v>1051</v>
      </c>
      <c r="F354" s="256" t="s">
        <v>1533</v>
      </c>
      <c r="G354" s="123" t="str">
        <f ca="1"/>
        <v>Pawnee CUSD 11</v>
      </c>
      <c r="H354" s="123" t="str">
        <f>IFERROR(VLOOKUP(ROWS($H$2:H354),$A$2:$B$996,2,FALSE),"")</f>
        <v/>
      </c>
    </row>
    <row r="355" spans="1:8" ht="15">
      <c r="A355" s="123">
        <f>IF(ISNUMBER(SEARCH('Cover Page'!$D$9,Table1[[#This Row],[School District]])),MAX($A$1:A354)+1,0)</f>
        <v>0</v>
      </c>
      <c r="B355" s="254" t="s">
        <v>488</v>
      </c>
      <c r="C355" s="255" t="s">
        <v>2829</v>
      </c>
      <c r="D355" s="256" t="s">
        <v>154</v>
      </c>
      <c r="E355" s="254" t="s">
        <v>1051</v>
      </c>
      <c r="F355" s="256" t="s">
        <v>1534</v>
      </c>
      <c r="G355" s="123" t="str">
        <f ca="1"/>
        <v>Pawnee CUSD 11</v>
      </c>
      <c r="H355" s="123" t="str">
        <f>IFERROR(VLOOKUP(ROWS($H$2:H355),$A$2:$B$996,2,FALSE),"")</f>
        <v/>
      </c>
    </row>
    <row r="356" spans="1:8" ht="15">
      <c r="A356" s="123">
        <f>IF(ISNUMBER(SEARCH('Cover Page'!$D$9,Table1[[#This Row],[School District]])),MAX($A$1:A355)+1,0)</f>
        <v>0</v>
      </c>
      <c r="B356" s="254" t="s">
        <v>489</v>
      </c>
      <c r="C356" s="255" t="s">
        <v>2830</v>
      </c>
      <c r="D356" s="256" t="s">
        <v>155</v>
      </c>
      <c r="E356" s="254" t="s">
        <v>1051</v>
      </c>
      <c r="F356" s="256" t="s">
        <v>1535</v>
      </c>
      <c r="G356" s="123" t="str">
        <f ca="1"/>
        <v>Pawnee CUSD 11</v>
      </c>
      <c r="H356" s="123" t="str">
        <f>IFERROR(VLOOKUP(ROWS($H$2:H356),$A$2:$B$996,2,FALSE),"")</f>
        <v/>
      </c>
    </row>
    <row r="357" spans="1:8" ht="15">
      <c r="A357" s="123">
        <f>IF(ISNUMBER(SEARCH('Cover Page'!$D$9,Table1[[#This Row],[School District]])),MAX($A$1:A356)+1,0)</f>
        <v>0</v>
      </c>
      <c r="B357" s="254" t="s">
        <v>490</v>
      </c>
      <c r="C357" s="255" t="s">
        <v>2831</v>
      </c>
      <c r="D357" s="256" t="s">
        <v>156</v>
      </c>
      <c r="E357" s="254" t="s">
        <v>2339</v>
      </c>
      <c r="F357" s="256" t="s">
        <v>1536</v>
      </c>
      <c r="G357" s="123" t="str">
        <f ca="1"/>
        <v>Pawnee CUSD 11</v>
      </c>
      <c r="H357" s="123" t="str">
        <f>IFERROR(VLOOKUP(ROWS($H$2:H357),$A$2:$B$996,2,FALSE),"")</f>
        <v/>
      </c>
    </row>
    <row r="358" spans="1:8" ht="15" customHeight="1">
      <c r="A358" s="123">
        <f>IF(ISNUMBER(SEARCH('Cover Page'!$D$9,Table1[[#This Row],[School District]])),MAX($A$1:A357)+1,0)</f>
        <v>0</v>
      </c>
      <c r="B358" s="254" t="s">
        <v>491</v>
      </c>
      <c r="C358" s="255" t="s">
        <v>2832</v>
      </c>
      <c r="D358" s="256" t="s">
        <v>156</v>
      </c>
      <c r="E358" s="254" t="s">
        <v>1233</v>
      </c>
      <c r="F358" s="256" t="s">
        <v>1537</v>
      </c>
      <c r="G358" s="123" t="str">
        <f ca="1"/>
        <v>Pawnee CUSD 11</v>
      </c>
      <c r="H358" s="123" t="str">
        <f>IFERROR(VLOOKUP(ROWS($H$2:H358),$A$2:$B$996,2,FALSE),"")</f>
        <v/>
      </c>
    </row>
    <row r="359" spans="1:8" ht="15" customHeight="1">
      <c r="A359" s="123">
        <f>IF(ISNUMBER(SEARCH('Cover Page'!$D$9,Table1[[#This Row],[School District]])),MAX($A$1:A358)+1,0)</f>
        <v>0</v>
      </c>
      <c r="B359" s="254" t="s">
        <v>492</v>
      </c>
      <c r="C359" s="255" t="s">
        <v>2833</v>
      </c>
      <c r="D359" s="256" t="s">
        <v>156</v>
      </c>
      <c r="E359" s="254" t="s">
        <v>1101</v>
      </c>
      <c r="F359" s="256" t="s">
        <v>1538</v>
      </c>
      <c r="G359" s="123" t="str">
        <f ca="1"/>
        <v>Pawnee CUSD 11</v>
      </c>
      <c r="H359" s="123" t="str">
        <f>IFERROR(VLOOKUP(ROWS($H$2:H359),$A$2:$B$996,2,FALSE),"")</f>
        <v/>
      </c>
    </row>
    <row r="360" spans="1:8" ht="15">
      <c r="A360" s="123">
        <f>IF(ISNUMBER(SEARCH('Cover Page'!$D$9,Table1[[#This Row],[School District]])),MAX($A$1:A359)+1,0)</f>
        <v>0</v>
      </c>
      <c r="B360" s="254" t="s">
        <v>493</v>
      </c>
      <c r="C360" s="255" t="s">
        <v>2834</v>
      </c>
      <c r="D360" s="256" t="s">
        <v>156</v>
      </c>
      <c r="E360" s="254" t="s">
        <v>1539</v>
      </c>
      <c r="F360" s="256" t="s">
        <v>1540</v>
      </c>
      <c r="G360" s="123" t="str">
        <f ca="1"/>
        <v>Pawnee CUSD 11</v>
      </c>
      <c r="H360" s="123" t="str">
        <f>IFERROR(VLOOKUP(ROWS($H$2:H360),$A$2:$B$996,2,FALSE),"")</f>
        <v/>
      </c>
    </row>
    <row r="361" spans="1:8" ht="15">
      <c r="A361" s="123">
        <f>IF(ISNUMBER(SEARCH('Cover Page'!$D$9,Table1[[#This Row],[School District]])),MAX($A$1:A360)+1,0)</f>
        <v>0</v>
      </c>
      <c r="B361" s="254" t="s">
        <v>1541</v>
      </c>
      <c r="C361" s="255" t="s">
        <v>2835</v>
      </c>
      <c r="D361" s="256" t="s">
        <v>201</v>
      </c>
      <c r="E361" s="254" t="s">
        <v>1170</v>
      </c>
      <c r="F361" s="256" t="s">
        <v>1542</v>
      </c>
      <c r="G361" s="123" t="str">
        <f ca="1"/>
        <v>Pawnee CUSD 11</v>
      </c>
      <c r="H361" s="123" t="str">
        <f>IFERROR(VLOOKUP(ROWS($H$2:H361),$A$2:$B$996,2,FALSE),"")</f>
        <v/>
      </c>
    </row>
    <row r="362" spans="1:8" ht="15">
      <c r="A362" s="123">
        <f>IF(ISNUMBER(SEARCH('Cover Page'!$D$9,Table1[[#This Row],[School District]])),MAX($A$1:A361)+1,0)</f>
        <v>0</v>
      </c>
      <c r="B362" s="254" t="s">
        <v>494</v>
      </c>
      <c r="C362" s="255" t="s">
        <v>2836</v>
      </c>
      <c r="D362" s="256" t="s">
        <v>201</v>
      </c>
      <c r="E362" s="254" t="s">
        <v>1170</v>
      </c>
      <c r="F362" s="256" t="s">
        <v>1543</v>
      </c>
      <c r="G362" s="123" t="str">
        <f ca="1"/>
        <v>Pawnee CUSD 11</v>
      </c>
      <c r="H362" s="123" t="str">
        <f>IFERROR(VLOOKUP(ROWS($H$2:H362),$A$2:$B$996,2,FALSE),"")</f>
        <v/>
      </c>
    </row>
    <row r="363" spans="1:8" ht="15">
      <c r="A363" s="123">
        <f>IF(ISNUMBER(SEARCH('Cover Page'!$D$9,Table1[[#This Row],[School District]])),MAX($A$1:A362)+1,0)</f>
        <v>0</v>
      </c>
      <c r="B363" s="254" t="s">
        <v>495</v>
      </c>
      <c r="C363" s="255" t="s">
        <v>2837</v>
      </c>
      <c r="D363" s="256" t="s">
        <v>154</v>
      </c>
      <c r="E363" s="254" t="s">
        <v>1051</v>
      </c>
      <c r="F363" s="256" t="s">
        <v>1544</v>
      </c>
      <c r="G363" s="123" t="str">
        <f ca="1"/>
        <v>Pawnee CUSD 11</v>
      </c>
      <c r="H363" s="123" t="str">
        <f>IFERROR(VLOOKUP(ROWS($H$2:H363),$A$2:$B$996,2,FALSE),"")</f>
        <v/>
      </c>
    </row>
    <row r="364" spans="1:8" ht="15">
      <c r="A364" s="123">
        <f>IF(ISNUMBER(SEARCH('Cover Page'!$D$9,Table1[[#This Row],[School District]])),MAX($A$1:A363)+1,0)</f>
        <v>0</v>
      </c>
      <c r="B364" s="254" t="s">
        <v>496</v>
      </c>
      <c r="C364" s="255" t="s">
        <v>2838</v>
      </c>
      <c r="D364" s="256" t="s">
        <v>155</v>
      </c>
      <c r="E364" s="254" t="s">
        <v>1195</v>
      </c>
      <c r="F364" s="256" t="s">
        <v>1545</v>
      </c>
      <c r="G364" s="123" t="str">
        <f ca="1"/>
        <v>Pawnee CUSD 11</v>
      </c>
      <c r="H364" s="123" t="str">
        <f>IFERROR(VLOOKUP(ROWS($H$2:H364),$A$2:$B$996,2,FALSE),"")</f>
        <v/>
      </c>
    </row>
    <row r="365" spans="1:8" ht="15">
      <c r="A365" s="123">
        <f>IF(ISNUMBER(SEARCH('Cover Page'!$D$9,Table1[[#This Row],[School District]])),MAX($A$1:A364)+1,0)</f>
        <v>0</v>
      </c>
      <c r="B365" s="254" t="s">
        <v>497</v>
      </c>
      <c r="C365" s="255" t="s">
        <v>2839</v>
      </c>
      <c r="D365" s="256" t="s">
        <v>156</v>
      </c>
      <c r="E365" s="254" t="s">
        <v>1237</v>
      </c>
      <c r="F365" s="256" t="s">
        <v>1546</v>
      </c>
      <c r="G365" s="123" t="str">
        <f ca="1"/>
        <v>Pawnee CUSD 11</v>
      </c>
      <c r="H365" s="123" t="str">
        <f>IFERROR(VLOOKUP(ROWS($H$2:H365),$A$2:$B$996,2,FALSE),"")</f>
        <v/>
      </c>
    </row>
    <row r="366" spans="1:8" ht="15">
      <c r="A366" s="123">
        <f>IF(ISNUMBER(SEARCH('Cover Page'!$D$9,Table1[[#This Row],[School District]])),MAX($A$1:A365)+1,0)</f>
        <v>0</v>
      </c>
      <c r="B366" s="254" t="s">
        <v>1547</v>
      </c>
      <c r="C366" s="255" t="s">
        <v>2840</v>
      </c>
      <c r="D366" s="256" t="s">
        <v>156</v>
      </c>
      <c r="E366" s="254" t="s">
        <v>1548</v>
      </c>
      <c r="F366" s="256" t="s">
        <v>1549</v>
      </c>
      <c r="G366" s="123" t="str">
        <f ca="1"/>
        <v>Pawnee CUSD 11</v>
      </c>
      <c r="H366" s="123" t="str">
        <f>IFERROR(VLOOKUP(ROWS($H$2:H366),$A$2:$B$996,2,FALSE),"")</f>
        <v/>
      </c>
    </row>
    <row r="367" spans="1:8" ht="15">
      <c r="A367" s="123">
        <f>IF(ISNUMBER(SEARCH('Cover Page'!$D$9,Table1[[#This Row],[School District]])),MAX($A$1:A366)+1,0)</f>
        <v>0</v>
      </c>
      <c r="B367" s="254" t="s">
        <v>498</v>
      </c>
      <c r="C367" s="255" t="s">
        <v>2841</v>
      </c>
      <c r="D367" s="256" t="s">
        <v>154</v>
      </c>
      <c r="E367" s="254" t="s">
        <v>1150</v>
      </c>
      <c r="F367" s="256" t="s">
        <v>1550</v>
      </c>
      <c r="G367" s="123" t="str">
        <f ca="1"/>
        <v>Pawnee CUSD 11</v>
      </c>
      <c r="H367" s="123" t="str">
        <f>IFERROR(VLOOKUP(ROWS($H$2:H367),$A$2:$B$996,2,FALSE),"")</f>
        <v/>
      </c>
    </row>
    <row r="368" spans="1:8" ht="15">
      <c r="A368" s="123">
        <f>IF(ISNUMBER(SEARCH('Cover Page'!$D$9,Table1[[#This Row],[School District]])),MAX($A$1:A367)+1,0)</f>
        <v>0</v>
      </c>
      <c r="B368" s="254" t="s">
        <v>1551</v>
      </c>
      <c r="C368" s="255" t="s">
        <v>2842</v>
      </c>
      <c r="D368" s="256" t="s">
        <v>156</v>
      </c>
      <c r="E368" s="254" t="s">
        <v>2340</v>
      </c>
      <c r="F368" s="256" t="s">
        <v>1552</v>
      </c>
      <c r="G368" s="123" t="str">
        <f ca="1"/>
        <v>Pawnee CUSD 11</v>
      </c>
      <c r="H368" s="123" t="str">
        <f>IFERROR(VLOOKUP(ROWS($H$2:H368),$A$2:$B$996,2,FALSE),"")</f>
        <v/>
      </c>
    </row>
    <row r="369" spans="1:8" ht="15">
      <c r="A369" s="123">
        <f>IF(ISNUMBER(SEARCH('Cover Page'!$D$9,Table1[[#This Row],[School District]])),MAX($A$1:A368)+1,0)</f>
        <v>0</v>
      </c>
      <c r="B369" s="254" t="s">
        <v>1553</v>
      </c>
      <c r="C369" s="255" t="s">
        <v>2843</v>
      </c>
      <c r="D369" s="256" t="s">
        <v>156</v>
      </c>
      <c r="E369" s="254" t="s">
        <v>1223</v>
      </c>
      <c r="F369" s="256" t="s">
        <v>1554</v>
      </c>
      <c r="G369" s="123" t="str">
        <f ca="1"/>
        <v>Pawnee CUSD 11</v>
      </c>
      <c r="H369" s="123" t="str">
        <f>IFERROR(VLOOKUP(ROWS($H$2:H369),$A$2:$B$996,2,FALSE),"")</f>
        <v/>
      </c>
    </row>
    <row r="370" spans="1:8" ht="15">
      <c r="A370" s="123">
        <f>IF(ISNUMBER(SEARCH('Cover Page'!$D$9,Table1[[#This Row],[School District]])),MAX($A$1:A369)+1,0)</f>
        <v>0</v>
      </c>
      <c r="B370" s="254" t="s">
        <v>499</v>
      </c>
      <c r="C370" s="255" t="s">
        <v>2844</v>
      </c>
      <c r="D370" s="256" t="s">
        <v>154</v>
      </c>
      <c r="E370" s="254" t="s">
        <v>2300</v>
      </c>
      <c r="F370" s="256" t="s">
        <v>1555</v>
      </c>
      <c r="G370" s="123" t="str">
        <f ca="1"/>
        <v>Pawnee CUSD 11</v>
      </c>
      <c r="H370" s="123" t="str">
        <f>IFERROR(VLOOKUP(ROWS($H$2:H370),$A$2:$B$996,2,FALSE),"")</f>
        <v/>
      </c>
    </row>
    <row r="371" spans="1:8" ht="15">
      <c r="A371" s="123">
        <f>IF(ISNUMBER(SEARCH('Cover Page'!$D$9,Table1[[#This Row],[School District]])),MAX($A$1:A370)+1,0)</f>
        <v>0</v>
      </c>
      <c r="B371" s="254" t="s">
        <v>500</v>
      </c>
      <c r="C371" s="255" t="s">
        <v>2845</v>
      </c>
      <c r="D371" s="256" t="s">
        <v>156</v>
      </c>
      <c r="E371" s="254" t="s">
        <v>1231</v>
      </c>
      <c r="F371" s="256" t="s">
        <v>1556</v>
      </c>
      <c r="G371" s="123" t="str">
        <f ca="1"/>
        <v>Pawnee CUSD 11</v>
      </c>
      <c r="H371" s="123" t="str">
        <f>IFERROR(VLOOKUP(ROWS($H$2:H371),$A$2:$B$996,2,FALSE),"")</f>
        <v/>
      </c>
    </row>
    <row r="372" spans="1:8" ht="15">
      <c r="A372" s="123">
        <f>IF(ISNUMBER(SEARCH('Cover Page'!$D$9,Table1[[#This Row],[School District]])),MAX($A$1:A371)+1,0)</f>
        <v>0</v>
      </c>
      <c r="B372" s="254" t="s">
        <v>1557</v>
      </c>
      <c r="C372" s="255" t="s">
        <v>2846</v>
      </c>
      <c r="D372" s="256" t="s">
        <v>154</v>
      </c>
      <c r="E372" s="254" t="s">
        <v>1059</v>
      </c>
      <c r="F372" s="256" t="s">
        <v>1558</v>
      </c>
      <c r="G372" s="123" t="str">
        <f ca="1"/>
        <v>Pawnee CUSD 11</v>
      </c>
      <c r="H372" s="123" t="str">
        <f>IFERROR(VLOOKUP(ROWS($H$2:H372),$A$2:$B$996,2,FALSE),"")</f>
        <v/>
      </c>
    </row>
    <row r="373" spans="1:8" ht="15">
      <c r="A373" s="123">
        <f>IF(ISNUMBER(SEARCH('Cover Page'!$D$9,Table1[[#This Row],[School District]])),MAX($A$1:A372)+1,0)</f>
        <v>0</v>
      </c>
      <c r="B373" s="254" t="s">
        <v>501</v>
      </c>
      <c r="C373" s="255" t="s">
        <v>2847</v>
      </c>
      <c r="D373" s="256" t="s">
        <v>156</v>
      </c>
      <c r="E373" s="254" t="s">
        <v>1293</v>
      </c>
      <c r="F373" s="256" t="s">
        <v>1559</v>
      </c>
      <c r="G373" s="123" t="str">
        <f ca="1"/>
        <v>Pawnee CUSD 11</v>
      </c>
      <c r="H373" s="123" t="str">
        <f>IFERROR(VLOOKUP(ROWS($H$2:H373),$A$2:$B$996,2,FALSE),"")</f>
        <v/>
      </c>
    </row>
    <row r="374" spans="1:8" ht="15">
      <c r="A374" s="123">
        <f>IF(ISNUMBER(SEARCH('Cover Page'!$D$9,Table1[[#This Row],[School District]])),MAX($A$1:A373)+1,0)</f>
        <v>0</v>
      </c>
      <c r="B374" s="254" t="s">
        <v>502</v>
      </c>
      <c r="C374" s="255" t="s">
        <v>2848</v>
      </c>
      <c r="D374" s="256" t="s">
        <v>156</v>
      </c>
      <c r="E374" s="254" t="s">
        <v>1059</v>
      </c>
      <c r="F374" s="256" t="s">
        <v>1560</v>
      </c>
      <c r="G374" s="123" t="str">
        <f ca="1"/>
        <v>Pawnee CUSD 11</v>
      </c>
      <c r="H374" s="123" t="str">
        <f>IFERROR(VLOOKUP(ROWS($H$2:H374),$A$2:$B$996,2,FALSE),"")</f>
        <v/>
      </c>
    </row>
    <row r="375" spans="1:8" ht="15">
      <c r="A375" s="123">
        <f>IF(ISNUMBER(SEARCH('Cover Page'!$D$9,Table1[[#This Row],[School District]])),MAX($A$1:A374)+1,0)</f>
        <v>0</v>
      </c>
      <c r="B375" s="254" t="s">
        <v>503</v>
      </c>
      <c r="C375" s="255" t="s">
        <v>2849</v>
      </c>
      <c r="D375" s="256" t="s">
        <v>154</v>
      </c>
      <c r="E375" s="254" t="s">
        <v>1053</v>
      </c>
      <c r="F375" s="256" t="s">
        <v>1561</v>
      </c>
      <c r="G375" s="123" t="str">
        <f ca="1"/>
        <v>Pawnee CUSD 11</v>
      </c>
      <c r="H375" s="123" t="str">
        <f>IFERROR(VLOOKUP(ROWS($H$2:H375),$A$2:$B$996,2,FALSE),"")</f>
        <v/>
      </c>
    </row>
    <row r="376" spans="1:8" ht="15" customHeight="1">
      <c r="A376" s="123">
        <f>IF(ISNUMBER(SEARCH('Cover Page'!$D$9,Table1[[#This Row],[School District]])),MAX($A$1:A375)+1,0)</f>
        <v>0</v>
      </c>
      <c r="B376" s="254" t="s">
        <v>504</v>
      </c>
      <c r="C376" s="255" t="s">
        <v>2850</v>
      </c>
      <c r="D376" s="256" t="s">
        <v>156</v>
      </c>
      <c r="E376" s="254" t="s">
        <v>1562</v>
      </c>
      <c r="F376" s="256" t="s">
        <v>1563</v>
      </c>
      <c r="G376" s="123" t="str">
        <f ca="1"/>
        <v>Pawnee CUSD 11</v>
      </c>
      <c r="H376" s="123" t="str">
        <f>IFERROR(VLOOKUP(ROWS($H$2:H376),$A$2:$B$996,2,FALSE),"")</f>
        <v/>
      </c>
    </row>
    <row r="377" spans="1:8" ht="15" customHeight="1">
      <c r="A377" s="123">
        <f>IF(ISNUMBER(SEARCH('Cover Page'!$D$9,Table1[[#This Row],[School District]])),MAX($A$1:A376)+1,0)</f>
        <v>0</v>
      </c>
      <c r="B377" s="254" t="s">
        <v>505</v>
      </c>
      <c r="C377" s="255" t="s">
        <v>2851</v>
      </c>
      <c r="D377" s="256" t="s">
        <v>154</v>
      </c>
      <c r="E377" s="254" t="s">
        <v>1051</v>
      </c>
      <c r="F377" s="256" t="s">
        <v>1564</v>
      </c>
      <c r="G377" s="123" t="str">
        <f ca="1"/>
        <v>Pawnee CUSD 11</v>
      </c>
      <c r="H377" s="123" t="str">
        <f>IFERROR(VLOOKUP(ROWS($H$2:H377),$A$2:$B$996,2,FALSE),"")</f>
        <v/>
      </c>
    </row>
    <row r="378" spans="1:8" ht="15" customHeight="1">
      <c r="A378" s="123">
        <f>IF(ISNUMBER(SEARCH('Cover Page'!$D$9,Table1[[#This Row],[School District]])),MAX($A$1:A377)+1,0)</f>
        <v>0</v>
      </c>
      <c r="B378" s="254" t="s">
        <v>506</v>
      </c>
      <c r="C378" s="255" t="s">
        <v>2852</v>
      </c>
      <c r="D378" s="256" t="s">
        <v>154</v>
      </c>
      <c r="E378" s="254" t="s">
        <v>1053</v>
      </c>
      <c r="F378" s="256" t="s">
        <v>1565</v>
      </c>
      <c r="G378" s="123" t="str">
        <f ca="1"/>
        <v>Pawnee CUSD 11</v>
      </c>
      <c r="H378" s="123" t="str">
        <f>IFERROR(VLOOKUP(ROWS($H$2:H378),$A$2:$B$996,2,FALSE),"")</f>
        <v/>
      </c>
    </row>
    <row r="379" spans="1:8" ht="15">
      <c r="A379" s="123">
        <f>IF(ISNUMBER(SEARCH('Cover Page'!$D$9,Table1[[#This Row],[School District]])),MAX($A$1:A378)+1,0)</f>
        <v>0</v>
      </c>
      <c r="B379" s="254" t="s">
        <v>507</v>
      </c>
      <c r="C379" s="255" t="s">
        <v>2853</v>
      </c>
      <c r="D379" s="256" t="s">
        <v>201</v>
      </c>
      <c r="E379" s="254" t="s">
        <v>2341</v>
      </c>
      <c r="F379" s="256" t="s">
        <v>1566</v>
      </c>
      <c r="G379" s="123" t="str">
        <f ca="1"/>
        <v>Pawnee CUSD 11</v>
      </c>
      <c r="H379" s="123" t="str">
        <f>IFERROR(VLOOKUP(ROWS($H$2:H379),$A$2:$B$996,2,FALSE),"")</f>
        <v/>
      </c>
    </row>
    <row r="380" spans="1:8" ht="15" customHeight="1">
      <c r="A380" s="123">
        <f>IF(ISNUMBER(SEARCH('Cover Page'!$D$9,Table1[[#This Row],[School District]])),MAX($A$1:A379)+1,0)</f>
        <v>0</v>
      </c>
      <c r="B380" s="254" t="s">
        <v>508</v>
      </c>
      <c r="C380" s="255" t="s">
        <v>2854</v>
      </c>
      <c r="D380" s="256" t="s">
        <v>201</v>
      </c>
      <c r="E380" s="254" t="s">
        <v>1567</v>
      </c>
      <c r="F380" s="256" t="s">
        <v>1568</v>
      </c>
      <c r="G380" s="123" t="str">
        <f ca="1"/>
        <v>Pawnee CUSD 11</v>
      </c>
      <c r="H380" s="123" t="str">
        <f>IFERROR(VLOOKUP(ROWS($H$2:H380),$A$2:$B$996,2,FALSE),"")</f>
        <v/>
      </c>
    </row>
    <row r="381" spans="1:8" ht="15">
      <c r="A381" s="123">
        <f>IF(ISNUMBER(SEARCH('Cover Page'!$D$9,Table1[[#This Row],[School District]])),MAX($A$1:A380)+1,0)</f>
        <v>0</v>
      </c>
      <c r="B381" s="254" t="s">
        <v>509</v>
      </c>
      <c r="C381" s="255" t="s">
        <v>2855</v>
      </c>
      <c r="D381" s="256" t="s">
        <v>201</v>
      </c>
      <c r="E381" s="254" t="s">
        <v>1567</v>
      </c>
      <c r="F381" s="256" t="s">
        <v>1568</v>
      </c>
      <c r="G381" s="123" t="str">
        <f ca="1"/>
        <v>Pawnee CUSD 11</v>
      </c>
      <c r="H381" s="123" t="str">
        <f>IFERROR(VLOOKUP(ROWS($H$2:H381),$A$2:$B$996,2,FALSE),"")</f>
        <v/>
      </c>
    </row>
    <row r="382" spans="1:8" ht="15">
      <c r="A382" s="123">
        <f>IF(ISNUMBER(SEARCH('Cover Page'!$D$9,Table1[[#This Row],[School District]])),MAX($A$1:A381)+1,0)</f>
        <v>0</v>
      </c>
      <c r="B382" s="254" t="s">
        <v>510</v>
      </c>
      <c r="C382" s="255" t="s">
        <v>2856</v>
      </c>
      <c r="D382" s="256" t="s">
        <v>156</v>
      </c>
      <c r="E382" s="254" t="s">
        <v>1161</v>
      </c>
      <c r="F382" s="256" t="s">
        <v>1569</v>
      </c>
      <c r="G382" s="123" t="str">
        <f ca="1"/>
        <v>Pawnee CUSD 11</v>
      </c>
      <c r="H382" s="123" t="str">
        <f>IFERROR(VLOOKUP(ROWS($H$2:H382),$A$2:$B$996,2,FALSE),"")</f>
        <v/>
      </c>
    </row>
    <row r="383" spans="1:8" ht="15">
      <c r="A383" s="123">
        <f>IF(ISNUMBER(SEARCH('Cover Page'!$D$9,Table1[[#This Row],[School District]])),MAX($A$1:A382)+1,0)</f>
        <v>0</v>
      </c>
      <c r="B383" s="254" t="s">
        <v>511</v>
      </c>
      <c r="C383" s="255" t="s">
        <v>2857</v>
      </c>
      <c r="D383" s="256" t="s">
        <v>201</v>
      </c>
      <c r="E383" s="254" t="s">
        <v>1072</v>
      </c>
      <c r="F383" s="256" t="s">
        <v>1570</v>
      </c>
      <c r="G383" s="123" t="str">
        <f ca="1"/>
        <v>Pawnee CUSD 11</v>
      </c>
      <c r="H383" s="123" t="str">
        <f>IFERROR(VLOOKUP(ROWS($H$2:H383),$A$2:$B$996,2,FALSE),"")</f>
        <v/>
      </c>
    </row>
    <row r="384" spans="1:8" ht="15">
      <c r="A384" s="123">
        <f>IF(ISNUMBER(SEARCH('Cover Page'!$D$9,Table1[[#This Row],[School District]])),MAX($A$1:A383)+1,0)</f>
        <v>0</v>
      </c>
      <c r="B384" s="254" t="s">
        <v>1571</v>
      </c>
      <c r="C384" s="255" t="s">
        <v>2858</v>
      </c>
      <c r="D384" s="256" t="s">
        <v>156</v>
      </c>
      <c r="E384" s="254" t="s">
        <v>2342</v>
      </c>
      <c r="F384" s="256" t="s">
        <v>1572</v>
      </c>
      <c r="G384" s="123" t="str">
        <f ca="1"/>
        <v>Pawnee CUSD 11</v>
      </c>
      <c r="H384" s="123" t="str">
        <f>IFERROR(VLOOKUP(ROWS($H$2:H384),$A$2:$B$996,2,FALSE),"")</f>
        <v/>
      </c>
    </row>
    <row r="385" spans="1:8" ht="15">
      <c r="A385" s="123">
        <f>IF(ISNUMBER(SEARCH('Cover Page'!$D$9,Table1[[#This Row],[School District]])),MAX($A$1:A384)+1,0)</f>
        <v>0</v>
      </c>
      <c r="B385" s="254" t="s">
        <v>512</v>
      </c>
      <c r="C385" s="255" t="s">
        <v>2859</v>
      </c>
      <c r="D385" s="256" t="s">
        <v>156</v>
      </c>
      <c r="E385" s="254" t="s">
        <v>1235</v>
      </c>
      <c r="F385" s="256" t="s">
        <v>1573</v>
      </c>
      <c r="G385" s="123" t="str">
        <f ca="1"/>
        <v>Pawnee CUSD 11</v>
      </c>
      <c r="H385" s="123" t="str">
        <f>IFERROR(VLOOKUP(ROWS($H$2:H385),$A$2:$B$996,2,FALSE),"")</f>
        <v/>
      </c>
    </row>
    <row r="386" spans="1:8" ht="15">
      <c r="A386" s="123">
        <f>IF(ISNUMBER(SEARCH('Cover Page'!$D$9,Table1[[#This Row],[School District]])),MAX($A$1:A385)+1,0)</f>
        <v>0</v>
      </c>
      <c r="B386" s="254" t="s">
        <v>513</v>
      </c>
      <c r="C386" s="255" t="s">
        <v>2860</v>
      </c>
      <c r="D386" s="256" t="s">
        <v>156</v>
      </c>
      <c r="E386" s="254" t="s">
        <v>1168</v>
      </c>
      <c r="F386" s="256" t="s">
        <v>1574</v>
      </c>
      <c r="G386" s="123" t="str">
        <f ca="1"/>
        <v>Pawnee CUSD 11</v>
      </c>
      <c r="H386" s="123" t="str">
        <f>IFERROR(VLOOKUP(ROWS($H$2:H386),$A$2:$B$996,2,FALSE),"")</f>
        <v/>
      </c>
    </row>
    <row r="387" spans="1:8" ht="15">
      <c r="A387" s="123">
        <f>IF(ISNUMBER(SEARCH('Cover Page'!$D$9,Table1[[#This Row],[School District]])),MAX($A$1:A386)+1,0)</f>
        <v>0</v>
      </c>
      <c r="B387" s="254" t="s">
        <v>514</v>
      </c>
      <c r="C387" s="255" t="s">
        <v>2861</v>
      </c>
      <c r="D387" s="256" t="s">
        <v>156</v>
      </c>
      <c r="E387" s="254" t="s">
        <v>1154</v>
      </c>
      <c r="F387" s="256" t="s">
        <v>1575</v>
      </c>
      <c r="G387" s="123" t="str">
        <f ca="1"/>
        <v>Pawnee CUSD 11</v>
      </c>
      <c r="H387" s="123" t="str">
        <f>IFERROR(VLOOKUP(ROWS($H$2:H387),$A$2:$B$996,2,FALSE),"")</f>
        <v/>
      </c>
    </row>
    <row r="388" spans="1:8" ht="15">
      <c r="A388" s="123">
        <f>IF(ISNUMBER(SEARCH('Cover Page'!$D$9,Table1[[#This Row],[School District]])),MAX($A$1:A387)+1,0)</f>
        <v>0</v>
      </c>
      <c r="B388" s="254" t="s">
        <v>515</v>
      </c>
      <c r="C388" s="255" t="s">
        <v>2862</v>
      </c>
      <c r="D388" s="256" t="s">
        <v>156</v>
      </c>
      <c r="E388" s="254" t="s">
        <v>2343</v>
      </c>
      <c r="F388" s="256" t="s">
        <v>1576</v>
      </c>
      <c r="G388" s="123" t="str">
        <f ca="1"/>
        <v>Pawnee CUSD 11</v>
      </c>
      <c r="H388" s="123" t="str">
        <f>IFERROR(VLOOKUP(ROWS($H$2:H388),$A$2:$B$996,2,FALSE),"")</f>
        <v/>
      </c>
    </row>
    <row r="389" spans="1:8" ht="15">
      <c r="A389" s="123">
        <f>IF(ISNUMBER(SEARCH('Cover Page'!$D$9,Table1[[#This Row],[School District]])),MAX($A$1:A388)+1,0)</f>
        <v>0</v>
      </c>
      <c r="B389" s="254" t="s">
        <v>516</v>
      </c>
      <c r="C389" s="255" t="s">
        <v>2863</v>
      </c>
      <c r="D389" s="256" t="s">
        <v>154</v>
      </c>
      <c r="E389" s="254" t="s">
        <v>2300</v>
      </c>
      <c r="F389" s="256" t="s">
        <v>1577</v>
      </c>
      <c r="G389" s="123" t="str">
        <f ca="1"/>
        <v>Pawnee CUSD 11</v>
      </c>
      <c r="H389" s="123" t="str">
        <f>IFERROR(VLOOKUP(ROWS($H$2:H389),$A$2:$B$996,2,FALSE),"")</f>
        <v/>
      </c>
    </row>
    <row r="390" spans="1:8" ht="15">
      <c r="A390" s="123">
        <f>IF(ISNUMBER(SEARCH('Cover Page'!$D$9,Table1[[#This Row],[School District]])),MAX($A$1:A389)+1,0)</f>
        <v>0</v>
      </c>
      <c r="B390" s="254" t="s">
        <v>517</v>
      </c>
      <c r="C390" s="255" t="s">
        <v>2864</v>
      </c>
      <c r="D390" s="256" t="s">
        <v>156</v>
      </c>
      <c r="E390" s="254" t="s">
        <v>2344</v>
      </c>
      <c r="F390" s="256" t="s">
        <v>1578</v>
      </c>
      <c r="G390" s="123" t="str">
        <f ca="1"/>
        <v>Pawnee CUSD 11</v>
      </c>
      <c r="H390" s="123" t="str">
        <f>IFERROR(VLOOKUP(ROWS($H$2:H390),$A$2:$B$996,2,FALSE),"")</f>
        <v/>
      </c>
    </row>
    <row r="391" spans="1:8" ht="15">
      <c r="A391" s="123">
        <f>IF(ISNUMBER(SEARCH('Cover Page'!$D$9,Table1[[#This Row],[School District]])),MAX($A$1:A390)+1,0)</f>
        <v>0</v>
      </c>
      <c r="B391" s="254" t="s">
        <v>518</v>
      </c>
      <c r="C391" s="255" t="s">
        <v>2865</v>
      </c>
      <c r="D391" s="256" t="s">
        <v>156</v>
      </c>
      <c r="E391" s="254" t="s">
        <v>1579</v>
      </c>
      <c r="F391" s="256" t="s">
        <v>1580</v>
      </c>
      <c r="G391" s="123" t="str">
        <f ca="1"/>
        <v>Pawnee CUSD 11</v>
      </c>
      <c r="H391" s="123" t="str">
        <f>IFERROR(VLOOKUP(ROWS($H$2:H391),$A$2:$B$996,2,FALSE),"")</f>
        <v/>
      </c>
    </row>
    <row r="392" spans="1:8" ht="15">
      <c r="A392" s="123">
        <f>IF(ISNUMBER(SEARCH('Cover Page'!$D$9,Table1[[#This Row],[School District]])),MAX($A$1:A391)+1,0)</f>
        <v>0</v>
      </c>
      <c r="B392" s="254" t="s">
        <v>519</v>
      </c>
      <c r="C392" s="255" t="s">
        <v>2866</v>
      </c>
      <c r="D392" s="256" t="s">
        <v>154</v>
      </c>
      <c r="E392" s="254" t="s">
        <v>1053</v>
      </c>
      <c r="F392" s="256" t="s">
        <v>1581</v>
      </c>
      <c r="G392" s="123" t="str">
        <f ca="1"/>
        <v>Pawnee CUSD 11</v>
      </c>
      <c r="H392" s="123" t="str">
        <f>IFERROR(VLOOKUP(ROWS($H$2:H392),$A$2:$B$996,2,FALSE),"")</f>
        <v/>
      </c>
    </row>
    <row r="393" spans="1:8" ht="15">
      <c r="A393" s="123">
        <f>IF(ISNUMBER(SEARCH('Cover Page'!$D$9,Table1[[#This Row],[School District]])),MAX($A$1:A392)+1,0)</f>
        <v>0</v>
      </c>
      <c r="B393" s="254" t="s">
        <v>520</v>
      </c>
      <c r="C393" s="255" t="s">
        <v>2867</v>
      </c>
      <c r="D393" s="256" t="s">
        <v>156</v>
      </c>
      <c r="E393" s="254" t="s">
        <v>2345</v>
      </c>
      <c r="F393" s="256" t="s">
        <v>1582</v>
      </c>
      <c r="G393" s="123" t="str">
        <f ca="1"/>
        <v>Pawnee CUSD 11</v>
      </c>
      <c r="H393" s="123" t="str">
        <f>IFERROR(VLOOKUP(ROWS($H$2:H393),$A$2:$B$996,2,FALSE),"")</f>
        <v/>
      </c>
    </row>
    <row r="394" spans="1:8" ht="15">
      <c r="A394" s="123">
        <f>IF(ISNUMBER(SEARCH('Cover Page'!$D$9,Table1[[#This Row],[School District]])),MAX($A$1:A393)+1,0)</f>
        <v>0</v>
      </c>
      <c r="B394" s="254" t="s">
        <v>1583</v>
      </c>
      <c r="C394" s="255" t="s">
        <v>2868</v>
      </c>
      <c r="D394" s="256" t="s">
        <v>154</v>
      </c>
      <c r="E394" s="254" t="s">
        <v>2332</v>
      </c>
      <c r="F394" s="256" t="s">
        <v>1584</v>
      </c>
      <c r="G394" s="123" t="str">
        <f ca="1"/>
        <v>Pawnee CUSD 11</v>
      </c>
      <c r="H394" s="123" t="str">
        <f>IFERROR(VLOOKUP(ROWS($H$2:H394),$A$2:$B$996,2,FALSE),"")</f>
        <v/>
      </c>
    </row>
    <row r="395" spans="1:8" ht="15">
      <c r="A395" s="123">
        <f>IF(ISNUMBER(SEARCH('Cover Page'!$D$9,Table1[[#This Row],[School District]])),MAX($A$1:A394)+1,0)</f>
        <v>0</v>
      </c>
      <c r="B395" s="254" t="s">
        <v>521</v>
      </c>
      <c r="C395" s="255" t="s">
        <v>2869</v>
      </c>
      <c r="D395" s="256" t="s">
        <v>155</v>
      </c>
      <c r="E395" s="254" t="s">
        <v>2302</v>
      </c>
      <c r="F395" s="256" t="s">
        <v>1585</v>
      </c>
      <c r="G395" s="123" t="str">
        <f ca="1"/>
        <v>Pawnee CUSD 11</v>
      </c>
      <c r="H395" s="123" t="str">
        <f>IFERROR(VLOOKUP(ROWS($H$2:H395),$A$2:$B$996,2,FALSE),"")</f>
        <v/>
      </c>
    </row>
    <row r="396" spans="1:8" ht="15">
      <c r="A396" s="123">
        <f>IF(ISNUMBER(SEARCH('Cover Page'!$D$9,Table1[[#This Row],[School District]])),MAX($A$1:A395)+1,0)</f>
        <v>0</v>
      </c>
      <c r="B396" s="254" t="s">
        <v>1586</v>
      </c>
      <c r="C396" s="255" t="s">
        <v>2870</v>
      </c>
      <c r="D396" s="256" t="s">
        <v>154</v>
      </c>
      <c r="E396" s="254" t="s">
        <v>1115</v>
      </c>
      <c r="F396" s="256" t="s">
        <v>1587</v>
      </c>
      <c r="G396" s="123" t="str">
        <f ca="1"/>
        <v>Pawnee CUSD 11</v>
      </c>
      <c r="H396" s="123" t="str">
        <f>IFERROR(VLOOKUP(ROWS($H$2:H396),$A$2:$B$996,2,FALSE),"")</f>
        <v/>
      </c>
    </row>
    <row r="397" spans="1:8" ht="15">
      <c r="A397" s="123">
        <f>IF(ISNUMBER(SEARCH('Cover Page'!$D$9,Table1[[#This Row],[School District]])),MAX($A$1:A396)+1,0)</f>
        <v>0</v>
      </c>
      <c r="B397" s="254" t="s">
        <v>522</v>
      </c>
      <c r="C397" s="255" t="s">
        <v>2871</v>
      </c>
      <c r="D397" s="256" t="s">
        <v>154</v>
      </c>
      <c r="E397" s="254" t="s">
        <v>1123</v>
      </c>
      <c r="F397" s="256" t="s">
        <v>1588</v>
      </c>
      <c r="G397" s="123" t="str">
        <f ca="1"/>
        <v>Pawnee CUSD 11</v>
      </c>
      <c r="H397" s="123" t="str">
        <f>IFERROR(VLOOKUP(ROWS($H$2:H397),$A$2:$B$996,2,FALSE),"")</f>
        <v/>
      </c>
    </row>
    <row r="398" spans="1:8" ht="15">
      <c r="A398" s="123">
        <f>IF(ISNUMBER(SEARCH('Cover Page'!$D$9,Table1[[#This Row],[School District]])),MAX($A$1:A397)+1,0)</f>
        <v>0</v>
      </c>
      <c r="B398" s="254" t="s">
        <v>523</v>
      </c>
      <c r="C398" s="255" t="s">
        <v>2872</v>
      </c>
      <c r="D398" s="256" t="s">
        <v>155</v>
      </c>
      <c r="E398" s="254" t="s">
        <v>1053</v>
      </c>
      <c r="F398" s="256" t="s">
        <v>1589</v>
      </c>
      <c r="G398" s="123" t="str">
        <f ca="1"/>
        <v>Pawnee CUSD 11</v>
      </c>
      <c r="H398" s="123" t="str">
        <f>IFERROR(VLOOKUP(ROWS($H$2:H398),$A$2:$B$996,2,FALSE),"")</f>
        <v/>
      </c>
    </row>
    <row r="399" spans="1:8" ht="15">
      <c r="A399" s="123">
        <f>IF(ISNUMBER(SEARCH('Cover Page'!$D$9,Table1[[#This Row],[School District]])),MAX($A$1:A398)+1,0)</f>
        <v>0</v>
      </c>
      <c r="B399" s="254" t="s">
        <v>524</v>
      </c>
      <c r="C399" s="255" t="s">
        <v>2873</v>
      </c>
      <c r="D399" s="256" t="s">
        <v>154</v>
      </c>
      <c r="E399" s="254" t="s">
        <v>1053</v>
      </c>
      <c r="F399" s="256" t="s">
        <v>1590</v>
      </c>
      <c r="G399" s="123" t="str">
        <f ca="1"/>
        <v>Pawnee CUSD 11</v>
      </c>
      <c r="H399" s="123" t="str">
        <f>IFERROR(VLOOKUP(ROWS($H$2:H399),$A$2:$B$996,2,FALSE),"")</f>
        <v/>
      </c>
    </row>
    <row r="400" spans="1:8" ht="15">
      <c r="A400" s="123">
        <f>IF(ISNUMBER(SEARCH('Cover Page'!$D$9,Table1[[#This Row],[School District]])),MAX($A$1:A399)+1,0)</f>
        <v>0</v>
      </c>
      <c r="B400" s="254" t="s">
        <v>525</v>
      </c>
      <c r="C400" s="255" t="s">
        <v>2874</v>
      </c>
      <c r="D400" s="256" t="s">
        <v>155</v>
      </c>
      <c r="E400" s="254" t="s">
        <v>2346</v>
      </c>
      <c r="F400" s="256" t="s">
        <v>1591</v>
      </c>
      <c r="G400" s="123" t="str">
        <f ca="1"/>
        <v>Pawnee CUSD 11</v>
      </c>
      <c r="H400" s="123" t="str">
        <f>IFERROR(VLOOKUP(ROWS($H$2:H400),$A$2:$B$996,2,FALSE),"")</f>
        <v/>
      </c>
    </row>
    <row r="401" spans="1:8" ht="15" customHeight="1">
      <c r="A401" s="123">
        <f>IF(ISNUMBER(SEARCH('Cover Page'!$D$9,Table1[[#This Row],[School District]])),MAX($A$1:A400)+1,0)</f>
        <v>0</v>
      </c>
      <c r="B401" s="254" t="s">
        <v>526</v>
      </c>
      <c r="C401" s="255" t="s">
        <v>2875</v>
      </c>
      <c r="D401" s="256" t="s">
        <v>156</v>
      </c>
      <c r="E401" s="254" t="s">
        <v>1091</v>
      </c>
      <c r="F401" s="256" t="s">
        <v>1592</v>
      </c>
      <c r="G401" s="123" t="str">
        <f ca="1"/>
        <v>Pawnee CUSD 11</v>
      </c>
      <c r="H401" s="123" t="str">
        <f>IFERROR(VLOOKUP(ROWS($H$2:H401),$A$2:$B$996,2,FALSE),"")</f>
        <v/>
      </c>
    </row>
    <row r="402" spans="1:8" ht="15">
      <c r="A402" s="123">
        <f>IF(ISNUMBER(SEARCH('Cover Page'!$D$9,Table1[[#This Row],[School District]])),MAX($A$1:A401)+1,0)</f>
        <v>0</v>
      </c>
      <c r="B402" s="254" t="s">
        <v>527</v>
      </c>
      <c r="C402" s="255" t="s">
        <v>2876</v>
      </c>
      <c r="D402" s="256" t="s">
        <v>154</v>
      </c>
      <c r="E402" s="254" t="s">
        <v>1053</v>
      </c>
      <c r="F402" s="256" t="s">
        <v>1593</v>
      </c>
      <c r="G402" s="123" t="str">
        <f ca="1"/>
        <v>Pawnee CUSD 11</v>
      </c>
      <c r="H402" s="123" t="str">
        <f>IFERROR(VLOOKUP(ROWS($H$2:H402),$A$2:$B$996,2,FALSE),"")</f>
        <v/>
      </c>
    </row>
    <row r="403" spans="1:8" ht="15">
      <c r="A403" s="123">
        <f>IF(ISNUMBER(SEARCH('Cover Page'!$D$9,Table1[[#This Row],[School District]])),MAX($A$1:A402)+1,0)</f>
        <v>0</v>
      </c>
      <c r="B403" s="254" t="s">
        <v>1594</v>
      </c>
      <c r="C403" s="255" t="s">
        <v>2877</v>
      </c>
      <c r="D403" s="256" t="s">
        <v>156</v>
      </c>
      <c r="E403" s="254" t="s">
        <v>2347</v>
      </c>
      <c r="F403" s="256" t="s">
        <v>1595</v>
      </c>
      <c r="G403" s="123" t="str">
        <f ca="1"/>
        <v>Pawnee CUSD 11</v>
      </c>
      <c r="H403" s="123" t="str">
        <f>IFERROR(VLOOKUP(ROWS($H$2:H403),$A$2:$B$996,2,FALSE),"")</f>
        <v/>
      </c>
    </row>
    <row r="404" spans="1:8" ht="15">
      <c r="A404" s="123">
        <f>IF(ISNUMBER(SEARCH('Cover Page'!$D$9,Table1[[#This Row],[School District]])),MAX($A$1:A403)+1,0)</f>
        <v>0</v>
      </c>
      <c r="B404" s="254" t="s">
        <v>528</v>
      </c>
      <c r="C404" s="255" t="s">
        <v>2878</v>
      </c>
      <c r="D404" s="256" t="s">
        <v>156</v>
      </c>
      <c r="E404" s="254" t="s">
        <v>1596</v>
      </c>
      <c r="F404" s="256" t="s">
        <v>1597</v>
      </c>
      <c r="G404" s="123" t="str">
        <f ca="1"/>
        <v>Pawnee CUSD 11</v>
      </c>
      <c r="H404" s="123" t="str">
        <f>IFERROR(VLOOKUP(ROWS($H$2:H404),$A$2:$B$996,2,FALSE),"")</f>
        <v/>
      </c>
    </row>
    <row r="405" spans="1:8" ht="15">
      <c r="A405" s="123">
        <f>IF(ISNUMBER(SEARCH('Cover Page'!$D$9,Table1[[#This Row],[School District]])),MAX($A$1:A404)+1,0)</f>
        <v>0</v>
      </c>
      <c r="B405" s="254" t="s">
        <v>529</v>
      </c>
      <c r="C405" s="255" t="s">
        <v>2879</v>
      </c>
      <c r="D405" s="256" t="s">
        <v>201</v>
      </c>
      <c r="E405" s="254" t="s">
        <v>1053</v>
      </c>
      <c r="F405" s="256" t="s">
        <v>1598</v>
      </c>
      <c r="G405" s="123" t="str">
        <f ca="1"/>
        <v>Pawnee CUSD 11</v>
      </c>
      <c r="H405" s="123" t="str">
        <f>IFERROR(VLOOKUP(ROWS($H$2:H405),$A$2:$B$996,2,FALSE),"")</f>
        <v/>
      </c>
    </row>
    <row r="406" spans="1:8" ht="15">
      <c r="A406" s="123">
        <f>IF(ISNUMBER(SEARCH('Cover Page'!$D$9,Table1[[#This Row],[School District]])),MAX($A$1:A405)+1,0)</f>
        <v>0</v>
      </c>
      <c r="B406" s="254" t="s">
        <v>1599</v>
      </c>
      <c r="C406" s="255" t="s">
        <v>2880</v>
      </c>
      <c r="D406" s="256" t="s">
        <v>156</v>
      </c>
      <c r="E406" s="254" t="s">
        <v>2431</v>
      </c>
      <c r="F406" s="256" t="s">
        <v>1600</v>
      </c>
      <c r="G406" s="123" t="str">
        <f ca="1"/>
        <v>Pawnee CUSD 11</v>
      </c>
      <c r="H406" s="123" t="str">
        <f>IFERROR(VLOOKUP(ROWS($H$2:H406),$A$2:$B$996,2,FALSE),"")</f>
        <v/>
      </c>
    </row>
    <row r="407" spans="1:8" ht="15">
      <c r="A407" s="123">
        <f>IF(ISNUMBER(SEARCH('Cover Page'!$D$9,Table1[[#This Row],[School District]])),MAX($A$1:A406)+1,0)</f>
        <v>0</v>
      </c>
      <c r="B407" s="254" t="s">
        <v>530</v>
      </c>
      <c r="C407" s="255" t="s">
        <v>2881</v>
      </c>
      <c r="D407" s="256" t="s">
        <v>156</v>
      </c>
      <c r="E407" s="254" t="s">
        <v>2432</v>
      </c>
      <c r="F407" s="256" t="s">
        <v>1601</v>
      </c>
      <c r="G407" s="123" t="str">
        <f ca="1"/>
        <v>Pawnee CUSD 11</v>
      </c>
      <c r="H407" s="123" t="str">
        <f>IFERROR(VLOOKUP(ROWS($H$2:H407),$A$2:$B$996,2,FALSE),"")</f>
        <v/>
      </c>
    </row>
    <row r="408" spans="1:8" ht="15">
      <c r="A408" s="123">
        <f>IF(ISNUMBER(SEARCH('Cover Page'!$D$9,Table1[[#This Row],[School District]])),MAX($A$1:A407)+1,0)</f>
        <v>0</v>
      </c>
      <c r="B408" s="254" t="s">
        <v>531</v>
      </c>
      <c r="C408" s="255" t="s">
        <v>2882</v>
      </c>
      <c r="D408" s="256" t="s">
        <v>156</v>
      </c>
      <c r="E408" s="254" t="s">
        <v>1562</v>
      </c>
      <c r="F408" s="256" t="s">
        <v>1602</v>
      </c>
      <c r="G408" s="123" t="str">
        <f ca="1"/>
        <v>Pawnee CUSD 11</v>
      </c>
      <c r="H408" s="123" t="str">
        <f>IFERROR(VLOOKUP(ROWS($H$2:H408),$A$2:$B$996,2,FALSE),"")</f>
        <v/>
      </c>
    </row>
    <row r="409" spans="1:8" ht="15" customHeight="1">
      <c r="A409" s="123">
        <f>IF(ISNUMBER(SEARCH('Cover Page'!$D$9,Table1[[#This Row],[School District]])),MAX($A$1:A408)+1,0)</f>
        <v>0</v>
      </c>
      <c r="B409" s="254" t="s">
        <v>1603</v>
      </c>
      <c r="C409" s="255" t="s">
        <v>2883</v>
      </c>
      <c r="D409" s="256" t="s">
        <v>155</v>
      </c>
      <c r="E409" s="254" t="s">
        <v>1237</v>
      </c>
      <c r="F409" s="256" t="s">
        <v>1604</v>
      </c>
      <c r="G409" s="123" t="str">
        <f ca="1"/>
        <v>Pawnee CUSD 11</v>
      </c>
      <c r="H409" s="123" t="str">
        <f>IFERROR(VLOOKUP(ROWS($H$2:H409),$A$2:$B$996,2,FALSE),"")</f>
        <v/>
      </c>
    </row>
    <row r="410" spans="1:8" ht="15" customHeight="1">
      <c r="A410" s="123">
        <f>IF(ISNUMBER(SEARCH('Cover Page'!$D$9,Table1[[#This Row],[School District]])),MAX($A$1:A409)+1,0)</f>
        <v>0</v>
      </c>
      <c r="B410" s="254" t="s">
        <v>532</v>
      </c>
      <c r="C410" s="255" t="s">
        <v>2884</v>
      </c>
      <c r="D410" s="256" t="s">
        <v>156</v>
      </c>
      <c r="E410" s="254" t="s">
        <v>1651</v>
      </c>
      <c r="F410" s="256" t="s">
        <v>1605</v>
      </c>
      <c r="G410" s="123" t="str">
        <f ca="1"/>
        <v>Pawnee CUSD 11</v>
      </c>
      <c r="H410" s="123" t="str">
        <f>IFERROR(VLOOKUP(ROWS($H$2:H410),$A$2:$B$996,2,FALSE),"")</f>
        <v/>
      </c>
    </row>
    <row r="411" spans="1:8" ht="15">
      <c r="A411" s="123">
        <f>IF(ISNUMBER(SEARCH('Cover Page'!$D$9,Table1[[#This Row],[School District]])),MAX($A$1:A410)+1,0)</f>
        <v>0</v>
      </c>
      <c r="B411" s="254" t="s">
        <v>533</v>
      </c>
      <c r="C411" s="255" t="s">
        <v>2885</v>
      </c>
      <c r="D411" s="256" t="s">
        <v>156</v>
      </c>
      <c r="E411" s="254" t="s">
        <v>2302</v>
      </c>
      <c r="F411" s="256" t="s">
        <v>1606</v>
      </c>
      <c r="G411" s="123" t="str">
        <f ca="1"/>
        <v>Pawnee CUSD 11</v>
      </c>
      <c r="H411" s="123" t="str">
        <f>IFERROR(VLOOKUP(ROWS($H$2:H411),$A$2:$B$996,2,FALSE),"")</f>
        <v/>
      </c>
    </row>
    <row r="412" spans="1:8" ht="15" customHeight="1">
      <c r="A412" s="123">
        <f>IF(ISNUMBER(SEARCH('Cover Page'!$D$9,Table1[[#This Row],[School District]])),MAX($A$1:A411)+1,0)</f>
        <v>0</v>
      </c>
      <c r="B412" s="254" t="s">
        <v>534</v>
      </c>
      <c r="C412" s="255" t="s">
        <v>2886</v>
      </c>
      <c r="D412" s="256" t="s">
        <v>154</v>
      </c>
      <c r="E412" s="254" t="s">
        <v>1053</v>
      </c>
      <c r="F412" s="256" t="s">
        <v>1607</v>
      </c>
      <c r="G412" s="123" t="str">
        <f ca="1"/>
        <v>Pawnee CUSD 11</v>
      </c>
      <c r="H412" s="123" t="str">
        <f>IFERROR(VLOOKUP(ROWS($H$2:H412),$A$2:$B$996,2,FALSE),"")</f>
        <v/>
      </c>
    </row>
    <row r="413" spans="1:8" ht="15">
      <c r="A413" s="123">
        <f>IF(ISNUMBER(SEARCH('Cover Page'!$D$9,Table1[[#This Row],[School District]])),MAX($A$1:A412)+1,0)</f>
        <v>0</v>
      </c>
      <c r="B413" s="254" t="s">
        <v>535</v>
      </c>
      <c r="C413" s="255" t="s">
        <v>2887</v>
      </c>
      <c r="D413" s="256" t="s">
        <v>201</v>
      </c>
      <c r="E413" s="254" t="s">
        <v>1651</v>
      </c>
      <c r="F413" s="256" t="s">
        <v>1608</v>
      </c>
      <c r="G413" s="123" t="str">
        <f ca="1"/>
        <v>Pawnee CUSD 11</v>
      </c>
      <c r="H413" s="123" t="str">
        <f>IFERROR(VLOOKUP(ROWS($H$2:H413),$A$2:$B$996,2,FALSE),"")</f>
        <v/>
      </c>
    </row>
    <row r="414" spans="1:8" ht="15">
      <c r="A414" s="123">
        <f>IF(ISNUMBER(SEARCH('Cover Page'!$D$9,Table1[[#This Row],[School District]])),MAX($A$1:A413)+1,0)</f>
        <v>0</v>
      </c>
      <c r="B414" s="254" t="s">
        <v>536</v>
      </c>
      <c r="C414" s="255" t="s">
        <v>2888</v>
      </c>
      <c r="D414" s="256" t="s">
        <v>201</v>
      </c>
      <c r="E414" s="254" t="s">
        <v>1264</v>
      </c>
      <c r="F414" s="256" t="s">
        <v>1609</v>
      </c>
      <c r="G414" s="123" t="str">
        <f ca="1"/>
        <v>Pawnee CUSD 11</v>
      </c>
      <c r="H414" s="123" t="str">
        <f>IFERROR(VLOOKUP(ROWS($H$2:H414),$A$2:$B$996,2,FALSE),"")</f>
        <v/>
      </c>
    </row>
    <row r="415" spans="1:8" ht="15">
      <c r="A415" s="123">
        <f>IF(ISNUMBER(SEARCH('Cover Page'!$D$9,Table1[[#This Row],[School District]])),MAX($A$1:A414)+1,0)</f>
        <v>0</v>
      </c>
      <c r="B415" s="254" t="s">
        <v>1610</v>
      </c>
      <c r="C415" s="255" t="s">
        <v>2889</v>
      </c>
      <c r="D415" s="256" t="s">
        <v>156</v>
      </c>
      <c r="E415" s="254" t="s">
        <v>1264</v>
      </c>
      <c r="F415" s="256" t="s">
        <v>1611</v>
      </c>
      <c r="G415" s="123" t="str">
        <f ca="1"/>
        <v>Pawnee CUSD 11</v>
      </c>
      <c r="H415" s="123" t="str">
        <f>IFERROR(VLOOKUP(ROWS($H$2:H415),$A$2:$B$996,2,FALSE),"")</f>
        <v/>
      </c>
    </row>
    <row r="416" spans="1:8" ht="15">
      <c r="A416" s="123">
        <f>IF(ISNUMBER(SEARCH('Cover Page'!$D$9,Table1[[#This Row],[School District]])),MAX($A$1:A415)+1,0)</f>
        <v>0</v>
      </c>
      <c r="B416" s="254" t="s">
        <v>537</v>
      </c>
      <c r="C416" s="255" t="s">
        <v>2890</v>
      </c>
      <c r="D416" s="256" t="s">
        <v>201</v>
      </c>
      <c r="E416" s="254" t="s">
        <v>1264</v>
      </c>
      <c r="F416" s="256" t="s">
        <v>1612</v>
      </c>
      <c r="G416" s="123" t="str">
        <f ca="1"/>
        <v>Pawnee CUSD 11</v>
      </c>
      <c r="H416" s="123" t="str">
        <f>IFERROR(VLOOKUP(ROWS($H$2:H416),$A$2:$B$996,2,FALSE),"")</f>
        <v/>
      </c>
    </row>
    <row r="417" spans="1:8" ht="15">
      <c r="A417" s="123">
        <f>IF(ISNUMBER(SEARCH('Cover Page'!$D$9,Table1[[#This Row],[School District]])),MAX($A$1:A416)+1,0)</f>
        <v>0</v>
      </c>
      <c r="B417" s="254" t="s">
        <v>538</v>
      </c>
      <c r="C417" s="255" t="s">
        <v>2891</v>
      </c>
      <c r="D417" s="256" t="s">
        <v>156</v>
      </c>
      <c r="E417" s="254" t="s">
        <v>1264</v>
      </c>
      <c r="F417" s="256" t="s">
        <v>1613</v>
      </c>
      <c r="G417" s="123" t="str">
        <f ca="1"/>
        <v>Pawnee CUSD 11</v>
      </c>
      <c r="H417" s="123" t="str">
        <f>IFERROR(VLOOKUP(ROWS($H$2:H417),$A$2:$B$996,2,FALSE),"")</f>
        <v/>
      </c>
    </row>
    <row r="418" spans="1:8" ht="15" customHeight="1">
      <c r="A418" s="123">
        <f>IF(ISNUMBER(SEARCH('Cover Page'!$D$9,Table1[[#This Row],[School District]])),MAX($A$1:A417)+1,0)</f>
        <v>0</v>
      </c>
      <c r="B418" s="254" t="s">
        <v>539</v>
      </c>
      <c r="C418" s="255" t="s">
        <v>2892</v>
      </c>
      <c r="D418" s="256" t="s">
        <v>154</v>
      </c>
      <c r="E418" s="254" t="s">
        <v>1096</v>
      </c>
      <c r="F418" s="256" t="s">
        <v>1614</v>
      </c>
      <c r="G418" s="123" t="str">
        <f ca="1"/>
        <v>Pawnee CUSD 11</v>
      </c>
      <c r="H418" s="123" t="str">
        <f>IFERROR(VLOOKUP(ROWS($H$2:H418),$A$2:$B$996,2,FALSE),"")</f>
        <v/>
      </c>
    </row>
    <row r="419" spans="1:8" ht="15">
      <c r="A419" s="123">
        <f>IF(ISNUMBER(SEARCH('Cover Page'!$D$9,Table1[[#This Row],[School District]])),MAX($A$1:A418)+1,0)</f>
        <v>0</v>
      </c>
      <c r="B419" s="254" t="s">
        <v>540</v>
      </c>
      <c r="C419" s="255" t="s">
        <v>2893</v>
      </c>
      <c r="D419" s="256" t="s">
        <v>154</v>
      </c>
      <c r="E419" s="254" t="s">
        <v>2302</v>
      </c>
      <c r="F419" s="256" t="s">
        <v>1615</v>
      </c>
      <c r="G419" s="123" t="str">
        <f ca="1"/>
        <v>Pawnee CUSD 11</v>
      </c>
      <c r="H419" s="123" t="str">
        <f>IFERROR(VLOOKUP(ROWS($H$2:H419),$A$2:$B$996,2,FALSE),"")</f>
        <v/>
      </c>
    </row>
    <row r="420" spans="1:8" ht="15" customHeight="1">
      <c r="A420" s="123">
        <f>IF(ISNUMBER(SEARCH('Cover Page'!$D$9,Table1[[#This Row],[School District]])),MAX($A$1:A419)+1,0)</f>
        <v>0</v>
      </c>
      <c r="B420" s="254" t="s">
        <v>541</v>
      </c>
      <c r="C420" s="255" t="s">
        <v>2894</v>
      </c>
      <c r="D420" s="256" t="s">
        <v>154</v>
      </c>
      <c r="E420" s="254" t="s">
        <v>1259</v>
      </c>
      <c r="F420" s="256" t="s">
        <v>1616</v>
      </c>
      <c r="G420" s="123" t="str">
        <f ca="1"/>
        <v>Pawnee CUSD 11</v>
      </c>
      <c r="H420" s="123" t="str">
        <f>IFERROR(VLOOKUP(ROWS($H$2:H420),$A$2:$B$996,2,FALSE),"")</f>
        <v/>
      </c>
    </row>
    <row r="421" spans="1:8" ht="15">
      <c r="A421" s="123">
        <f>IF(ISNUMBER(SEARCH('Cover Page'!$D$9,Table1[[#This Row],[School District]])),MAX($A$1:A420)+1,0)</f>
        <v>0</v>
      </c>
      <c r="B421" s="254" t="s">
        <v>542</v>
      </c>
      <c r="C421" s="255" t="s">
        <v>2895</v>
      </c>
      <c r="D421" s="256" t="s">
        <v>155</v>
      </c>
      <c r="E421" s="254" t="s">
        <v>1053</v>
      </c>
      <c r="F421" s="256" t="s">
        <v>1617</v>
      </c>
      <c r="G421" s="123" t="str">
        <f ca="1"/>
        <v>Pawnee CUSD 11</v>
      </c>
      <c r="H421" s="123" t="str">
        <f>IFERROR(VLOOKUP(ROWS($H$2:H421),$A$2:$B$996,2,FALSE),"")</f>
        <v/>
      </c>
    </row>
    <row r="422" spans="1:8" ht="15">
      <c r="A422" s="123">
        <f>IF(ISNUMBER(SEARCH('Cover Page'!$D$9,Table1[[#This Row],[School District]])),MAX($A$1:A421)+1,0)</f>
        <v>0</v>
      </c>
      <c r="B422" s="254" t="s">
        <v>1618</v>
      </c>
      <c r="C422" s="255" t="s">
        <v>2896</v>
      </c>
      <c r="D422" s="256" t="s">
        <v>201</v>
      </c>
      <c r="E422" s="254" t="s">
        <v>1619</v>
      </c>
      <c r="F422" s="256" t="s">
        <v>1620</v>
      </c>
      <c r="G422" s="123" t="str">
        <f ca="1"/>
        <v>Pawnee CUSD 11</v>
      </c>
      <c r="H422" s="123" t="str">
        <f>IFERROR(VLOOKUP(ROWS($H$2:H422),$A$2:$B$996,2,FALSE),"")</f>
        <v/>
      </c>
    </row>
    <row r="423" spans="1:8" ht="15">
      <c r="A423" s="123">
        <f>IF(ISNUMBER(SEARCH('Cover Page'!$D$9,Table1[[#This Row],[School District]])),MAX($A$1:A422)+1,0)</f>
        <v>0</v>
      </c>
      <c r="B423" s="254" t="s">
        <v>543</v>
      </c>
      <c r="C423" s="255" t="s">
        <v>2897</v>
      </c>
      <c r="D423" s="256" t="s">
        <v>156</v>
      </c>
      <c r="E423" s="254" t="s">
        <v>2348</v>
      </c>
      <c r="F423" s="256" t="s">
        <v>1621</v>
      </c>
      <c r="G423" s="123" t="str">
        <f ca="1"/>
        <v>Pawnee CUSD 11</v>
      </c>
      <c r="H423" s="123" t="str">
        <f>IFERROR(VLOOKUP(ROWS($H$2:H423),$A$2:$B$996,2,FALSE),"")</f>
        <v/>
      </c>
    </row>
    <row r="424" spans="1:8" ht="15" customHeight="1">
      <c r="A424" s="123">
        <f>IF(ISNUMBER(SEARCH('Cover Page'!$D$9,Table1[[#This Row],[School District]])),MAX($A$1:A423)+1,0)</f>
        <v>0</v>
      </c>
      <c r="B424" s="254" t="s">
        <v>544</v>
      </c>
      <c r="C424" s="255" t="s">
        <v>2898</v>
      </c>
      <c r="D424" s="256" t="s">
        <v>201</v>
      </c>
      <c r="E424" s="254" t="s">
        <v>1276</v>
      </c>
      <c r="F424" s="256" t="s">
        <v>1622</v>
      </c>
      <c r="G424" s="123" t="str">
        <f ca="1"/>
        <v>Pawnee CUSD 11</v>
      </c>
      <c r="H424" s="123" t="str">
        <f>IFERROR(VLOOKUP(ROWS($H$2:H424),$A$2:$B$996,2,FALSE),"")</f>
        <v/>
      </c>
    </row>
    <row r="425" spans="1:8" ht="15">
      <c r="A425" s="123">
        <f>IF(ISNUMBER(SEARCH('Cover Page'!$D$9,Table1[[#This Row],[School District]])),MAX($A$1:A424)+1,0)</f>
        <v>0</v>
      </c>
      <c r="B425" s="254" t="s">
        <v>545</v>
      </c>
      <c r="C425" s="255" t="s">
        <v>2899</v>
      </c>
      <c r="D425" s="256" t="s">
        <v>154</v>
      </c>
      <c r="E425" s="254" t="s">
        <v>1455</v>
      </c>
      <c r="F425" s="256" t="s">
        <v>1623</v>
      </c>
      <c r="G425" s="123" t="str">
        <f ca="1"/>
        <v>Pawnee CUSD 11</v>
      </c>
      <c r="H425" s="123" t="str">
        <f>IFERROR(VLOOKUP(ROWS($H$2:H425),$A$2:$B$996,2,FALSE),"")</f>
        <v/>
      </c>
    </row>
    <row r="426" spans="1:8" ht="15">
      <c r="A426" s="123">
        <f>IF(ISNUMBER(SEARCH('Cover Page'!$D$9,Table1[[#This Row],[School District]])),MAX($A$1:A425)+1,0)</f>
        <v>0</v>
      </c>
      <c r="B426" s="254" t="s">
        <v>1624</v>
      </c>
      <c r="C426" s="255" t="s">
        <v>2900</v>
      </c>
      <c r="D426" s="256" t="s">
        <v>156</v>
      </c>
      <c r="E426" s="254" t="s">
        <v>1625</v>
      </c>
      <c r="F426" s="256" t="s">
        <v>1626</v>
      </c>
      <c r="G426" s="123" t="str">
        <f ca="1"/>
        <v>Pawnee CUSD 11</v>
      </c>
      <c r="H426" s="123" t="str">
        <f>IFERROR(VLOOKUP(ROWS($H$2:H426),$A$2:$B$996,2,FALSE),"")</f>
        <v/>
      </c>
    </row>
    <row r="427" spans="1:8" ht="15">
      <c r="A427" s="123">
        <f>IF(ISNUMBER(SEARCH('Cover Page'!$D$9,Table1[[#This Row],[School District]])),MAX($A$1:A426)+1,0)</f>
        <v>0</v>
      </c>
      <c r="B427" s="254" t="s">
        <v>546</v>
      </c>
      <c r="C427" s="255" t="s">
        <v>2901</v>
      </c>
      <c r="D427" s="256" t="s">
        <v>156</v>
      </c>
      <c r="E427" s="254" t="s">
        <v>1627</v>
      </c>
      <c r="F427" s="256" t="s">
        <v>1628</v>
      </c>
      <c r="G427" s="123" t="str">
        <f ca="1"/>
        <v>Pawnee CUSD 11</v>
      </c>
      <c r="H427" s="123" t="str">
        <f>IFERROR(VLOOKUP(ROWS($H$2:H427),$A$2:$B$996,2,FALSE),"")</f>
        <v/>
      </c>
    </row>
    <row r="428" spans="1:8" ht="15">
      <c r="A428" s="123">
        <f>IF(ISNUMBER(SEARCH('Cover Page'!$D$9,Table1[[#This Row],[School District]])),MAX($A$1:A427)+1,0)</f>
        <v>0</v>
      </c>
      <c r="B428" s="254" t="s">
        <v>547</v>
      </c>
      <c r="C428" s="255" t="s">
        <v>2902</v>
      </c>
      <c r="D428" s="256" t="s">
        <v>201</v>
      </c>
      <c r="E428" s="254" t="s">
        <v>1403</v>
      </c>
      <c r="F428" s="256" t="s">
        <v>1404</v>
      </c>
      <c r="G428" s="123" t="str">
        <f ca="1"/>
        <v>Pawnee CUSD 11</v>
      </c>
      <c r="H428" s="123" t="str">
        <f>IFERROR(VLOOKUP(ROWS($H$2:H428),$A$2:$B$996,2,FALSE),"")</f>
        <v/>
      </c>
    </row>
    <row r="429" spans="1:8" ht="15">
      <c r="A429" s="123">
        <f>IF(ISNUMBER(SEARCH('Cover Page'!$D$9,Table1[[#This Row],[School District]])),MAX($A$1:A428)+1,0)</f>
        <v>0</v>
      </c>
      <c r="B429" s="254" t="s">
        <v>548</v>
      </c>
      <c r="C429" s="255" t="s">
        <v>2903</v>
      </c>
      <c r="D429" s="256" t="s">
        <v>156</v>
      </c>
      <c r="E429" s="254" t="s">
        <v>1059</v>
      </c>
      <c r="F429" s="256" t="s">
        <v>1629</v>
      </c>
      <c r="G429" s="123" t="str">
        <f ca="1"/>
        <v>Pawnee CUSD 11</v>
      </c>
      <c r="H429" s="123" t="str">
        <f>IFERROR(VLOOKUP(ROWS($H$2:H429),$A$2:$B$996,2,FALSE),"")</f>
        <v/>
      </c>
    </row>
    <row r="430" spans="1:8" ht="15">
      <c r="A430" s="123">
        <f>IF(ISNUMBER(SEARCH('Cover Page'!$D$9,Table1[[#This Row],[School District]])),MAX($A$1:A429)+1,0)</f>
        <v>0</v>
      </c>
      <c r="B430" s="254" t="s">
        <v>549</v>
      </c>
      <c r="C430" s="255" t="s">
        <v>2904</v>
      </c>
      <c r="D430" s="256" t="s">
        <v>156</v>
      </c>
      <c r="E430" s="254" t="s">
        <v>1235</v>
      </c>
      <c r="F430" s="256" t="s">
        <v>1630</v>
      </c>
      <c r="G430" s="123" t="str">
        <f ca="1"/>
        <v>Pawnee CUSD 11</v>
      </c>
      <c r="H430" s="123" t="str">
        <f>IFERROR(VLOOKUP(ROWS($H$2:H430),$A$2:$B$996,2,FALSE),"")</f>
        <v/>
      </c>
    </row>
    <row r="431" spans="1:8" ht="15" customHeight="1">
      <c r="A431" s="123">
        <f>IF(ISNUMBER(SEARCH('Cover Page'!$D$9,Table1[[#This Row],[School District]])),MAX($A$1:A430)+1,0)</f>
        <v>0</v>
      </c>
      <c r="B431" s="254" t="s">
        <v>550</v>
      </c>
      <c r="C431" s="255" t="s">
        <v>2905</v>
      </c>
      <c r="D431" s="256" t="s">
        <v>154</v>
      </c>
      <c r="E431" s="254" t="s">
        <v>1123</v>
      </c>
      <c r="F431" s="256" t="s">
        <v>1631</v>
      </c>
      <c r="G431" s="123" t="str">
        <f ca="1"/>
        <v>Pawnee CUSD 11</v>
      </c>
      <c r="H431" s="123" t="str">
        <f>IFERROR(VLOOKUP(ROWS($H$2:H431),$A$2:$B$996,2,FALSE),"")</f>
        <v/>
      </c>
    </row>
    <row r="432" spans="1:8" ht="15" customHeight="1">
      <c r="A432" s="123">
        <f>IF(ISNUMBER(SEARCH('Cover Page'!$D$9,Table1[[#This Row],[School District]])),MAX($A$1:A431)+1,0)</f>
        <v>0</v>
      </c>
      <c r="B432" s="254" t="s">
        <v>551</v>
      </c>
      <c r="C432" s="255" t="s">
        <v>2906</v>
      </c>
      <c r="D432" s="256" t="s">
        <v>155</v>
      </c>
      <c r="E432" s="254" t="s">
        <v>1123</v>
      </c>
      <c r="F432" s="256" t="s">
        <v>1632</v>
      </c>
      <c r="G432" s="123" t="str">
        <f ca="1"/>
        <v>Pawnee CUSD 11</v>
      </c>
      <c r="H432" s="123" t="str">
        <f>IFERROR(VLOOKUP(ROWS($H$2:H432),$A$2:$B$996,2,FALSE),"")</f>
        <v/>
      </c>
    </row>
    <row r="433" spans="1:8" ht="15" customHeight="1">
      <c r="A433" s="123">
        <f>IF(ISNUMBER(SEARCH('Cover Page'!$D$9,Table1[[#This Row],[School District]])),MAX($A$1:A432)+1,0)</f>
        <v>0</v>
      </c>
      <c r="B433" s="254" t="s">
        <v>552</v>
      </c>
      <c r="C433" s="255" t="s">
        <v>2907</v>
      </c>
      <c r="D433" s="256" t="s">
        <v>156</v>
      </c>
      <c r="E433" s="254" t="s">
        <v>1633</v>
      </c>
      <c r="F433" s="256" t="s">
        <v>1634</v>
      </c>
      <c r="G433" s="123" t="str">
        <f ca="1"/>
        <v>Pawnee CUSD 11</v>
      </c>
      <c r="H433" s="123" t="str">
        <f>IFERROR(VLOOKUP(ROWS($H$2:H433),$A$2:$B$996,2,FALSE),"")</f>
        <v/>
      </c>
    </row>
    <row r="434" spans="1:8" ht="15">
      <c r="A434" s="123">
        <f>IF(ISNUMBER(SEARCH('Cover Page'!$D$9,Table1[[#This Row],[School District]])),MAX($A$1:A433)+1,0)</f>
        <v>0</v>
      </c>
      <c r="B434" s="254" t="s">
        <v>553</v>
      </c>
      <c r="C434" s="255" t="s">
        <v>2908</v>
      </c>
      <c r="D434" s="256" t="s">
        <v>156</v>
      </c>
      <c r="E434" s="254" t="s">
        <v>1106</v>
      </c>
      <c r="F434" s="256" t="s">
        <v>1485</v>
      </c>
      <c r="G434" s="123" t="str">
        <f ca="1"/>
        <v>Pawnee CUSD 11</v>
      </c>
      <c r="H434" s="123" t="str">
        <f>IFERROR(VLOOKUP(ROWS($H$2:H434),$A$2:$B$996,2,FALSE),"")</f>
        <v/>
      </c>
    </row>
    <row r="435" spans="1:8" ht="15">
      <c r="A435" s="123">
        <f>IF(ISNUMBER(SEARCH('Cover Page'!$D$9,Table1[[#This Row],[School District]])),MAX($A$1:A434)+1,0)</f>
        <v>0</v>
      </c>
      <c r="B435" s="254" t="s">
        <v>554</v>
      </c>
      <c r="C435" s="255" t="s">
        <v>2909</v>
      </c>
      <c r="D435" s="256" t="s">
        <v>201</v>
      </c>
      <c r="E435" s="254" t="s">
        <v>1168</v>
      </c>
      <c r="F435" s="256" t="s">
        <v>1635</v>
      </c>
      <c r="G435" s="123" t="str">
        <f ca="1"/>
        <v>Pawnee CUSD 11</v>
      </c>
      <c r="H435" s="123" t="str">
        <f>IFERROR(VLOOKUP(ROWS($H$2:H435),$A$2:$B$996,2,FALSE),"")</f>
        <v/>
      </c>
    </row>
    <row r="436" spans="1:8" ht="15" customHeight="1">
      <c r="A436" s="123">
        <f>IF(ISNUMBER(SEARCH('Cover Page'!$D$9,Table1[[#This Row],[School District]])),MAX($A$1:A435)+1,0)</f>
        <v>0</v>
      </c>
      <c r="B436" s="254" t="s">
        <v>555</v>
      </c>
      <c r="C436" s="255" t="s">
        <v>2910</v>
      </c>
      <c r="D436" s="256" t="s">
        <v>201</v>
      </c>
      <c r="E436" s="254" t="s">
        <v>1168</v>
      </c>
      <c r="F436" s="256" t="s">
        <v>1635</v>
      </c>
      <c r="G436" s="123" t="str">
        <f ca="1"/>
        <v>Pawnee CUSD 11</v>
      </c>
      <c r="H436" s="123" t="str">
        <f>IFERROR(VLOOKUP(ROWS($H$2:H436),$A$2:$B$996,2,FALSE),"")</f>
        <v/>
      </c>
    </row>
    <row r="437" spans="1:8" ht="15">
      <c r="A437" s="123">
        <f>IF(ISNUMBER(SEARCH('Cover Page'!$D$9,Table1[[#This Row],[School District]])),MAX($A$1:A436)+1,0)</f>
        <v>0</v>
      </c>
      <c r="B437" s="254" t="s">
        <v>1636</v>
      </c>
      <c r="C437" s="255" t="s">
        <v>2911</v>
      </c>
      <c r="D437" s="256" t="s">
        <v>201</v>
      </c>
      <c r="E437" s="254" t="s">
        <v>1168</v>
      </c>
      <c r="F437" s="256" t="s">
        <v>1637</v>
      </c>
      <c r="G437" s="123" t="str">
        <f ca="1"/>
        <v>Pawnee CUSD 11</v>
      </c>
      <c r="H437" s="123" t="str">
        <f>IFERROR(VLOOKUP(ROWS($H$2:H437),$A$2:$B$996,2,FALSE),"")</f>
        <v/>
      </c>
    </row>
    <row r="438" spans="1:8" ht="15">
      <c r="A438" s="123">
        <f>IF(ISNUMBER(SEARCH('Cover Page'!$D$9,Table1[[#This Row],[School District]])),MAX($A$1:A437)+1,0)</f>
        <v>0</v>
      </c>
      <c r="B438" s="254" t="s">
        <v>556</v>
      </c>
      <c r="C438" s="255" t="s">
        <v>2912</v>
      </c>
      <c r="D438" s="256" t="s">
        <v>156</v>
      </c>
      <c r="E438" s="254" t="s">
        <v>1168</v>
      </c>
      <c r="F438" s="256" t="s">
        <v>1638</v>
      </c>
      <c r="G438" s="123" t="str">
        <f ca="1"/>
        <v>Pawnee CUSD 11</v>
      </c>
      <c r="H438" s="123" t="str">
        <f>IFERROR(VLOOKUP(ROWS($H$2:H438),$A$2:$B$996,2,FALSE),"")</f>
        <v/>
      </c>
    </row>
    <row r="439" spans="1:8" ht="15">
      <c r="A439" s="123">
        <f>IF(ISNUMBER(SEARCH('Cover Page'!$D$9,Table1[[#This Row],[School District]])),MAX($A$1:A438)+1,0)</f>
        <v>0</v>
      </c>
      <c r="B439" s="254" t="s">
        <v>557</v>
      </c>
      <c r="C439" s="255" t="s">
        <v>2913</v>
      </c>
      <c r="D439" s="256" t="s">
        <v>156</v>
      </c>
      <c r="E439" s="254" t="s">
        <v>1421</v>
      </c>
      <c r="F439" s="256" t="s">
        <v>1639</v>
      </c>
      <c r="G439" s="123" t="str">
        <f ca="1"/>
        <v>Pawnee CUSD 11</v>
      </c>
      <c r="H439" s="123" t="str">
        <f>IFERROR(VLOOKUP(ROWS($H$2:H439),$A$2:$B$996,2,FALSE),"")</f>
        <v/>
      </c>
    </row>
    <row r="440" spans="1:8" ht="15">
      <c r="A440" s="123">
        <f>IF(ISNUMBER(SEARCH('Cover Page'!$D$9,Table1[[#This Row],[School District]])),MAX($A$1:A439)+1,0)</f>
        <v>0</v>
      </c>
      <c r="B440" s="254" t="s">
        <v>558</v>
      </c>
      <c r="C440" s="255" t="s">
        <v>2914</v>
      </c>
      <c r="D440" s="256" t="s">
        <v>201</v>
      </c>
      <c r="E440" s="254" t="s">
        <v>1259</v>
      </c>
      <c r="F440" s="256" t="s">
        <v>1640</v>
      </c>
      <c r="G440" s="123" t="str">
        <f ca="1"/>
        <v>Pawnee CUSD 11</v>
      </c>
      <c r="H440" s="123" t="str">
        <f>IFERROR(VLOOKUP(ROWS($H$2:H440),$A$2:$B$996,2,FALSE),"")</f>
        <v/>
      </c>
    </row>
    <row r="441" spans="1:8" ht="15">
      <c r="A441" s="123">
        <f>IF(ISNUMBER(SEARCH('Cover Page'!$D$9,Table1[[#This Row],[School District]])),MAX($A$1:A440)+1,0)</f>
        <v>0</v>
      </c>
      <c r="B441" s="254" t="s">
        <v>559</v>
      </c>
      <c r="C441" s="255" t="s">
        <v>2915</v>
      </c>
      <c r="D441" s="256" t="s">
        <v>154</v>
      </c>
      <c r="E441" s="254" t="s">
        <v>2302</v>
      </c>
      <c r="F441" s="256" t="s">
        <v>1641</v>
      </c>
      <c r="G441" s="123" t="str">
        <f ca="1"/>
        <v>Pawnee CUSD 11</v>
      </c>
      <c r="H441" s="123" t="str">
        <f>IFERROR(VLOOKUP(ROWS($H$2:H441),$A$2:$B$996,2,FALSE),"")</f>
        <v/>
      </c>
    </row>
    <row r="442" spans="1:8" ht="15">
      <c r="A442" s="123">
        <f>IF(ISNUMBER(SEARCH('Cover Page'!$D$9,Table1[[#This Row],[School District]])),MAX($A$1:A441)+1,0)</f>
        <v>0</v>
      </c>
      <c r="B442" s="254" t="s">
        <v>1642</v>
      </c>
      <c r="C442" s="255" t="s">
        <v>2916</v>
      </c>
      <c r="D442" s="256" t="s">
        <v>154</v>
      </c>
      <c r="E442" s="254" t="s">
        <v>1259</v>
      </c>
      <c r="F442" s="256" t="s">
        <v>1643</v>
      </c>
      <c r="G442" s="123" t="str">
        <f ca="1"/>
        <v>Pawnee CUSD 11</v>
      </c>
      <c r="H442" s="123" t="str">
        <f>IFERROR(VLOOKUP(ROWS($H$2:H442),$A$2:$B$996,2,FALSE),"")</f>
        <v/>
      </c>
    </row>
    <row r="443" spans="1:8" ht="15">
      <c r="A443" s="123">
        <f>IF(ISNUMBER(SEARCH('Cover Page'!$D$9,Table1[[#This Row],[School District]])),MAX($A$1:A442)+1,0)</f>
        <v>0</v>
      </c>
      <c r="B443" s="254" t="s">
        <v>560</v>
      </c>
      <c r="C443" s="255" t="s">
        <v>2917</v>
      </c>
      <c r="D443" s="256" t="s">
        <v>154</v>
      </c>
      <c r="E443" s="254" t="s">
        <v>1053</v>
      </c>
      <c r="F443" s="256" t="s">
        <v>1644</v>
      </c>
      <c r="G443" s="123" t="str">
        <f ca="1"/>
        <v>Pawnee CUSD 11</v>
      </c>
      <c r="H443" s="123" t="str">
        <f>IFERROR(VLOOKUP(ROWS($H$2:H443),$A$2:$B$996,2,FALSE),"")</f>
        <v/>
      </c>
    </row>
    <row r="444" spans="1:8" ht="15">
      <c r="A444" s="123">
        <f>IF(ISNUMBER(SEARCH('Cover Page'!$D$9,Table1[[#This Row],[School District]])),MAX($A$1:A443)+1,0)</f>
        <v>0</v>
      </c>
      <c r="B444" s="254" t="s">
        <v>561</v>
      </c>
      <c r="C444" s="255" t="s">
        <v>2918</v>
      </c>
      <c r="D444" s="256" t="s">
        <v>156</v>
      </c>
      <c r="E444" s="254" t="s">
        <v>1072</v>
      </c>
      <c r="F444" s="256" t="s">
        <v>1645</v>
      </c>
      <c r="G444" s="123" t="str">
        <f ca="1"/>
        <v>Pawnee CUSD 11</v>
      </c>
      <c r="H444" s="123" t="str">
        <f>IFERROR(VLOOKUP(ROWS($H$2:H444),$A$2:$B$996,2,FALSE),"")</f>
        <v/>
      </c>
    </row>
    <row r="445" spans="1:8" ht="15" customHeight="1">
      <c r="A445" s="123">
        <f>IF(ISNUMBER(SEARCH('Cover Page'!$D$9,Table1[[#This Row],[School District]])),MAX($A$1:A444)+1,0)</f>
        <v>0</v>
      </c>
      <c r="B445" s="254" t="s">
        <v>562</v>
      </c>
      <c r="C445" s="255" t="s">
        <v>2919</v>
      </c>
      <c r="D445" s="256" t="s">
        <v>154</v>
      </c>
      <c r="E445" s="254" t="s">
        <v>1051</v>
      </c>
      <c r="F445" s="256" t="s">
        <v>1646</v>
      </c>
      <c r="G445" s="123" t="str">
        <f ca="1"/>
        <v>Pawnee CUSD 11</v>
      </c>
      <c r="H445" s="123" t="str">
        <f>IFERROR(VLOOKUP(ROWS($H$2:H445),$A$2:$B$996,2,FALSE),"")</f>
        <v/>
      </c>
    </row>
    <row r="446" spans="1:8" ht="15" customHeight="1">
      <c r="A446" s="123">
        <f>IF(ISNUMBER(SEARCH('Cover Page'!$D$9,Table1[[#This Row],[School District]])),MAX($A$1:A445)+1,0)</f>
        <v>0</v>
      </c>
      <c r="B446" s="254" t="s">
        <v>1647</v>
      </c>
      <c r="C446" s="255" t="s">
        <v>2920</v>
      </c>
      <c r="D446" s="256" t="s">
        <v>154</v>
      </c>
      <c r="E446" s="254" t="s">
        <v>1202</v>
      </c>
      <c r="F446" s="256" t="s">
        <v>1648</v>
      </c>
      <c r="G446" s="123" t="str">
        <f ca="1"/>
        <v>Pawnee CUSD 11</v>
      </c>
      <c r="H446" s="123" t="str">
        <f>IFERROR(VLOOKUP(ROWS($H$2:H446),$A$2:$B$996,2,FALSE),"")</f>
        <v/>
      </c>
    </row>
    <row r="447" spans="1:8" ht="15">
      <c r="A447" s="123">
        <f>IF(ISNUMBER(SEARCH('Cover Page'!$D$9,Table1[[#This Row],[School District]])),MAX($A$1:A446)+1,0)</f>
        <v>0</v>
      </c>
      <c r="B447" s="254" t="s">
        <v>563</v>
      </c>
      <c r="C447" s="255" t="s">
        <v>2921</v>
      </c>
      <c r="D447" s="256" t="s">
        <v>154</v>
      </c>
      <c r="E447" s="254" t="s">
        <v>2349</v>
      </c>
      <c r="F447" s="256" t="s">
        <v>1649</v>
      </c>
      <c r="G447" s="123" t="str">
        <f ca="1"/>
        <v>Pawnee CUSD 11</v>
      </c>
      <c r="H447" s="123" t="str">
        <f>IFERROR(VLOOKUP(ROWS($H$2:H447),$A$2:$B$996,2,FALSE),"")</f>
        <v/>
      </c>
    </row>
    <row r="448" spans="1:8" ht="15">
      <c r="A448" s="123">
        <f>IF(ISNUMBER(SEARCH('Cover Page'!$D$9,Table1[[#This Row],[School District]])),MAX($A$1:A447)+1,0)</f>
        <v>0</v>
      </c>
      <c r="B448" s="254" t="s">
        <v>564</v>
      </c>
      <c r="C448" s="255" t="s">
        <v>2922</v>
      </c>
      <c r="D448" s="256" t="s">
        <v>154</v>
      </c>
      <c r="E448" s="254" t="s">
        <v>1053</v>
      </c>
      <c r="F448" s="256" t="s">
        <v>1650</v>
      </c>
      <c r="G448" s="123" t="str">
        <f ca="1"/>
        <v>Pawnee CUSD 11</v>
      </c>
      <c r="H448" s="123" t="str">
        <f>IFERROR(VLOOKUP(ROWS($H$2:H448),$A$2:$B$996,2,FALSE),"")</f>
        <v/>
      </c>
    </row>
    <row r="449" spans="1:8" ht="15">
      <c r="A449" s="123">
        <f>IF(ISNUMBER(SEARCH('Cover Page'!$D$9,Table1[[#This Row],[School District]])),MAX($A$1:A448)+1,0)</f>
        <v>0</v>
      </c>
      <c r="B449" s="254" t="s">
        <v>565</v>
      </c>
      <c r="C449" s="255" t="s">
        <v>2923</v>
      </c>
      <c r="D449" s="256" t="s">
        <v>201</v>
      </c>
      <c r="E449" s="254" t="s">
        <v>1651</v>
      </c>
      <c r="F449" s="256" t="s">
        <v>1652</v>
      </c>
      <c r="G449" s="123" t="str">
        <f ca="1"/>
        <v>Pawnee CUSD 11</v>
      </c>
      <c r="H449" s="123" t="str">
        <f>IFERROR(VLOOKUP(ROWS($H$2:H449),$A$2:$B$996,2,FALSE),"")</f>
        <v/>
      </c>
    </row>
    <row r="450" spans="1:8" ht="15">
      <c r="A450" s="123">
        <f>IF(ISNUMBER(SEARCH('Cover Page'!$D$9,Table1[[#This Row],[School District]])),MAX($A$1:A449)+1,0)</f>
        <v>0</v>
      </c>
      <c r="B450" s="254" t="s">
        <v>1653</v>
      </c>
      <c r="C450" s="255" t="s">
        <v>2924</v>
      </c>
      <c r="D450" s="256" t="s">
        <v>201</v>
      </c>
      <c r="E450" s="254" t="s">
        <v>2335</v>
      </c>
      <c r="F450" s="256" t="s">
        <v>1654</v>
      </c>
      <c r="G450" s="123" t="str">
        <f ca="1"/>
        <v>Pawnee CUSD 11</v>
      </c>
      <c r="H450" s="123" t="str">
        <f>IFERROR(VLOOKUP(ROWS($H$2:H450),$A$2:$B$996,2,FALSE),"")</f>
        <v/>
      </c>
    </row>
    <row r="451" spans="1:8" ht="15">
      <c r="A451" s="123">
        <f>IF(ISNUMBER(SEARCH('Cover Page'!$D$9,Table1[[#This Row],[School District]])),MAX($A$1:A450)+1,0)</f>
        <v>0</v>
      </c>
      <c r="B451" s="254" t="s">
        <v>566</v>
      </c>
      <c r="C451" s="255" t="s">
        <v>2925</v>
      </c>
      <c r="D451" s="256" t="s">
        <v>156</v>
      </c>
      <c r="E451" s="254" t="s">
        <v>1044</v>
      </c>
      <c r="F451" s="256" t="s">
        <v>1655</v>
      </c>
      <c r="G451" s="123" t="str">
        <f ca="1"/>
        <v>Pawnee CUSD 11</v>
      </c>
      <c r="H451" s="123" t="str">
        <f>IFERROR(VLOOKUP(ROWS($H$2:H451),$A$2:$B$996,2,FALSE),"")</f>
        <v/>
      </c>
    </row>
    <row r="452" spans="1:8" ht="15">
      <c r="A452" s="123">
        <f>IF(ISNUMBER(SEARCH('Cover Page'!$D$9,Table1[[#This Row],[School District]])),MAX($A$1:A451)+1,0)</f>
        <v>0</v>
      </c>
      <c r="B452" s="254" t="s">
        <v>567</v>
      </c>
      <c r="C452" s="255" t="s">
        <v>2926</v>
      </c>
      <c r="D452" s="256" t="s">
        <v>154</v>
      </c>
      <c r="E452" s="254" t="s">
        <v>1053</v>
      </c>
      <c r="F452" s="256" t="s">
        <v>1656</v>
      </c>
      <c r="G452" s="123" t="str">
        <f ca="1"/>
        <v>Pawnee CUSD 11</v>
      </c>
      <c r="H452" s="123" t="str">
        <f>IFERROR(VLOOKUP(ROWS($H$2:H452),$A$2:$B$996,2,FALSE),"")</f>
        <v/>
      </c>
    </row>
    <row r="453" spans="1:8" ht="15">
      <c r="A453" s="123">
        <f>IF(ISNUMBER(SEARCH('Cover Page'!$D$9,Table1[[#This Row],[School District]])),MAX($A$1:A452)+1,0)</f>
        <v>0</v>
      </c>
      <c r="B453" s="254" t="s">
        <v>568</v>
      </c>
      <c r="C453" s="255" t="s">
        <v>2927</v>
      </c>
      <c r="D453" s="256" t="s">
        <v>154</v>
      </c>
      <c r="E453" s="254" t="s">
        <v>1053</v>
      </c>
      <c r="F453" s="256" t="s">
        <v>1657</v>
      </c>
      <c r="G453" s="123" t="str">
        <f ca="1"/>
        <v>Pawnee CUSD 11</v>
      </c>
      <c r="H453" s="123" t="str">
        <f>IFERROR(VLOOKUP(ROWS($H$2:H453),$A$2:$B$996,2,FALSE),"")</f>
        <v/>
      </c>
    </row>
    <row r="454" spans="1:8" ht="15" customHeight="1">
      <c r="A454" s="123">
        <f>IF(ISNUMBER(SEARCH('Cover Page'!$D$9,Table1[[#This Row],[School District]])),MAX($A$1:A453)+1,0)</f>
        <v>0</v>
      </c>
      <c r="B454" s="254" t="s">
        <v>1658</v>
      </c>
      <c r="C454" s="255" t="s">
        <v>2928</v>
      </c>
      <c r="D454" s="256" t="s">
        <v>154</v>
      </c>
      <c r="E454" s="254" t="s">
        <v>1053</v>
      </c>
      <c r="F454" s="256" t="s">
        <v>1659</v>
      </c>
      <c r="G454" s="123" t="str">
        <f ca="1"/>
        <v>Pawnee CUSD 11</v>
      </c>
      <c r="H454" s="123" t="str">
        <f>IFERROR(VLOOKUP(ROWS($H$2:H454),$A$2:$B$996,2,FALSE),"")</f>
        <v/>
      </c>
    </row>
    <row r="455" spans="1:8" ht="15">
      <c r="A455" s="123">
        <f>IF(ISNUMBER(SEARCH('Cover Page'!$D$9,Table1[[#This Row],[School District]])),MAX($A$1:A454)+1,0)</f>
        <v>0</v>
      </c>
      <c r="B455" s="254" t="s">
        <v>569</v>
      </c>
      <c r="C455" s="255" t="s">
        <v>2929</v>
      </c>
      <c r="D455" s="256" t="s">
        <v>154</v>
      </c>
      <c r="E455" s="254" t="s">
        <v>2350</v>
      </c>
      <c r="F455" s="256" t="s">
        <v>1660</v>
      </c>
      <c r="G455" s="123" t="str">
        <f ca="1"/>
        <v>Pawnee CUSD 11</v>
      </c>
      <c r="H455" s="123" t="str">
        <f>IFERROR(VLOOKUP(ROWS($H$2:H455),$A$2:$B$996,2,FALSE),"")</f>
        <v/>
      </c>
    </row>
    <row r="456" spans="1:8" ht="15">
      <c r="A456" s="123">
        <f>IF(ISNUMBER(SEARCH('Cover Page'!$D$9,Table1[[#This Row],[School District]])),MAX($A$1:A455)+1,0)</f>
        <v>0</v>
      </c>
      <c r="B456" s="254" t="s">
        <v>570</v>
      </c>
      <c r="C456" s="255" t="s">
        <v>2930</v>
      </c>
      <c r="D456" s="256" t="s">
        <v>156</v>
      </c>
      <c r="E456" s="254" t="s">
        <v>2351</v>
      </c>
      <c r="F456" s="256" t="s">
        <v>1661</v>
      </c>
      <c r="G456" s="123" t="str">
        <f ca="1"/>
        <v>Pawnee CUSD 11</v>
      </c>
      <c r="H456" s="123" t="str">
        <f>IFERROR(VLOOKUP(ROWS($H$2:H456),$A$2:$B$996,2,FALSE),"")</f>
        <v/>
      </c>
    </row>
    <row r="457" spans="1:8" ht="15" customHeight="1">
      <c r="A457" s="123">
        <f>IF(ISNUMBER(SEARCH('Cover Page'!$D$9,Table1[[#This Row],[School District]])),MAX($A$1:A456)+1,0)</f>
        <v>0</v>
      </c>
      <c r="B457" s="254" t="s">
        <v>571</v>
      </c>
      <c r="C457" s="255" t="s">
        <v>2931</v>
      </c>
      <c r="D457" s="256" t="s">
        <v>154</v>
      </c>
      <c r="E457" s="254" t="s">
        <v>1063</v>
      </c>
      <c r="F457" s="256" t="s">
        <v>1662</v>
      </c>
      <c r="G457" s="123" t="str">
        <f ca="1"/>
        <v>Pawnee CUSD 11</v>
      </c>
      <c r="H457" s="123" t="str">
        <f>IFERROR(VLOOKUP(ROWS($H$2:H457),$A$2:$B$996,2,FALSE),"")</f>
        <v/>
      </c>
    </row>
    <row r="458" spans="1:8" ht="15">
      <c r="A458" s="123">
        <f>IF(ISNUMBER(SEARCH('Cover Page'!$D$9,Table1[[#This Row],[School District]])),MAX($A$1:A457)+1,0)</f>
        <v>0</v>
      </c>
      <c r="B458" s="254" t="s">
        <v>572</v>
      </c>
      <c r="C458" s="255" t="s">
        <v>2932</v>
      </c>
      <c r="D458" s="256" t="s">
        <v>201</v>
      </c>
      <c r="E458" s="254" t="s">
        <v>2325</v>
      </c>
      <c r="F458" s="256" t="s">
        <v>1663</v>
      </c>
      <c r="G458" s="123" t="str">
        <f ca="1"/>
        <v>Pawnee CUSD 11</v>
      </c>
      <c r="H458" s="123" t="str">
        <f>IFERROR(VLOOKUP(ROWS($H$2:H458),$A$2:$B$996,2,FALSE),"")</f>
        <v/>
      </c>
    </row>
    <row r="459" spans="1:8" ht="15">
      <c r="A459" s="123">
        <f>IF(ISNUMBER(SEARCH('Cover Page'!$D$9,Table1[[#This Row],[School District]])),MAX($A$1:A458)+1,0)</f>
        <v>0</v>
      </c>
      <c r="B459" s="254" t="s">
        <v>573</v>
      </c>
      <c r="C459" s="255" t="s">
        <v>2933</v>
      </c>
      <c r="D459" s="256" t="s">
        <v>155</v>
      </c>
      <c r="E459" s="254" t="s">
        <v>2326</v>
      </c>
      <c r="F459" s="256" t="s">
        <v>1664</v>
      </c>
      <c r="G459" s="123" t="str">
        <f ca="1"/>
        <v>Pawnee CUSD 11</v>
      </c>
      <c r="H459" s="123" t="str">
        <f>IFERROR(VLOOKUP(ROWS($H$2:H459),$A$2:$B$996,2,FALSE),"")</f>
        <v/>
      </c>
    </row>
    <row r="460" spans="1:8" ht="15" customHeight="1">
      <c r="A460" s="123">
        <f>IF(ISNUMBER(SEARCH('Cover Page'!$D$9,Table1[[#This Row],[School District]])),MAX($A$1:A459)+1,0)</f>
        <v>0</v>
      </c>
      <c r="B460" s="254" t="s">
        <v>574</v>
      </c>
      <c r="C460" s="255" t="s">
        <v>2934</v>
      </c>
      <c r="D460" s="256" t="s">
        <v>154</v>
      </c>
      <c r="E460" s="254" t="s">
        <v>1195</v>
      </c>
      <c r="F460" s="256" t="s">
        <v>1665</v>
      </c>
      <c r="G460" s="123" t="str">
        <f ca="1"/>
        <v>Pawnee CUSD 11</v>
      </c>
      <c r="H460" s="123" t="str">
        <f>IFERROR(VLOOKUP(ROWS($H$2:H460),$A$2:$B$996,2,FALSE),"")</f>
        <v/>
      </c>
    </row>
    <row r="461" spans="1:8" ht="15" customHeight="1">
      <c r="A461" s="123">
        <f>IF(ISNUMBER(SEARCH('Cover Page'!$D$9,Table1[[#This Row],[School District]])),MAX($A$1:A460)+1,0)</f>
        <v>0</v>
      </c>
      <c r="B461" s="254" t="s">
        <v>575</v>
      </c>
      <c r="C461" s="255" t="s">
        <v>2935</v>
      </c>
      <c r="D461" s="256" t="s">
        <v>201</v>
      </c>
      <c r="E461" s="254" t="s">
        <v>1053</v>
      </c>
      <c r="F461" s="256" t="s">
        <v>1666</v>
      </c>
      <c r="G461" s="123" t="str">
        <f ca="1"/>
        <v>Pawnee CUSD 11</v>
      </c>
      <c r="H461" s="123" t="str">
        <f>IFERROR(VLOOKUP(ROWS($H$2:H461),$A$2:$B$996,2,FALSE),"")</f>
        <v/>
      </c>
    </row>
    <row r="462" spans="1:8" ht="15">
      <c r="A462" s="123">
        <f>IF(ISNUMBER(SEARCH('Cover Page'!$D$9,Table1[[#This Row],[School District]])),MAX($A$1:A461)+1,0)</f>
        <v>0</v>
      </c>
      <c r="B462" s="254" t="s">
        <v>576</v>
      </c>
      <c r="C462" s="255" t="s">
        <v>2936</v>
      </c>
      <c r="D462" s="256" t="s">
        <v>154</v>
      </c>
      <c r="E462" s="254" t="s">
        <v>1053</v>
      </c>
      <c r="F462" s="256" t="s">
        <v>1667</v>
      </c>
      <c r="G462" s="123" t="str">
        <f ca="1"/>
        <v>Pawnee CUSD 11</v>
      </c>
      <c r="H462" s="123" t="str">
        <f>IFERROR(VLOOKUP(ROWS($H$2:H462),$A$2:$B$996,2,FALSE),"")</f>
        <v/>
      </c>
    </row>
    <row r="463" spans="1:8" ht="15">
      <c r="A463" s="123">
        <f>IF(ISNUMBER(SEARCH('Cover Page'!$D$9,Table1[[#This Row],[School District]])),MAX($A$1:A462)+1,0)</f>
        <v>0</v>
      </c>
      <c r="B463" s="254" t="s">
        <v>577</v>
      </c>
      <c r="C463" s="255" t="s">
        <v>2937</v>
      </c>
      <c r="D463" s="256" t="s">
        <v>154</v>
      </c>
      <c r="E463" s="254" t="s">
        <v>1051</v>
      </c>
      <c r="F463" s="256" t="s">
        <v>1668</v>
      </c>
      <c r="G463" s="123" t="str">
        <f ca="1"/>
        <v>Pawnee CUSD 11</v>
      </c>
      <c r="H463" s="123" t="str">
        <f>IFERROR(VLOOKUP(ROWS($H$2:H463),$A$2:$B$996,2,FALSE),"")</f>
        <v/>
      </c>
    </row>
    <row r="464" spans="1:8" ht="15">
      <c r="A464" s="123">
        <f>IF(ISNUMBER(SEARCH('Cover Page'!$D$9,Table1[[#This Row],[School District]])),MAX($A$1:A463)+1,0)</f>
        <v>0</v>
      </c>
      <c r="B464" s="254" t="s">
        <v>578</v>
      </c>
      <c r="C464" s="255" t="s">
        <v>2938</v>
      </c>
      <c r="D464" s="256" t="s">
        <v>201</v>
      </c>
      <c r="E464" s="254" t="s">
        <v>1051</v>
      </c>
      <c r="F464" s="256" t="s">
        <v>1669</v>
      </c>
      <c r="G464" s="123" t="str">
        <f ca="1"/>
        <v>Pawnee CUSD 11</v>
      </c>
      <c r="H464" s="123" t="str">
        <f>IFERROR(VLOOKUP(ROWS($H$2:H464),$A$2:$B$996,2,FALSE),"")</f>
        <v/>
      </c>
    </row>
    <row r="465" spans="1:8" ht="15">
      <c r="A465" s="123">
        <f>IF(ISNUMBER(SEARCH('Cover Page'!$D$9,Table1[[#This Row],[School District]])),MAX($A$1:A464)+1,0)</f>
        <v>0</v>
      </c>
      <c r="B465" s="254" t="s">
        <v>579</v>
      </c>
      <c r="C465" s="255" t="s">
        <v>2939</v>
      </c>
      <c r="D465" s="256" t="s">
        <v>201</v>
      </c>
      <c r="E465" s="254" t="s">
        <v>1051</v>
      </c>
      <c r="F465" s="256" t="s">
        <v>1669</v>
      </c>
      <c r="G465" s="123" t="str">
        <f ca="1"/>
        <v>Pawnee CUSD 11</v>
      </c>
      <c r="H465" s="123" t="str">
        <f>IFERROR(VLOOKUP(ROWS($H$2:H465),$A$2:$B$996,2,FALSE),"")</f>
        <v/>
      </c>
    </row>
    <row r="466" spans="1:8" ht="15">
      <c r="A466" s="123">
        <f>IF(ISNUMBER(SEARCH('Cover Page'!$D$9,Table1[[#This Row],[School District]])),MAX($A$1:A465)+1,0)</f>
        <v>0</v>
      </c>
      <c r="B466" s="254" t="s">
        <v>580</v>
      </c>
      <c r="C466" s="255" t="s">
        <v>2940</v>
      </c>
      <c r="D466" s="256" t="s">
        <v>155</v>
      </c>
      <c r="E466" s="254" t="s">
        <v>1051</v>
      </c>
      <c r="F466" s="256" t="s">
        <v>1670</v>
      </c>
      <c r="G466" s="123" t="str">
        <f ca="1"/>
        <v>Pawnee CUSD 11</v>
      </c>
      <c r="H466" s="123" t="str">
        <f>IFERROR(VLOOKUP(ROWS($H$2:H466),$A$2:$B$996,2,FALSE),"")</f>
        <v/>
      </c>
    </row>
    <row r="467" spans="1:8" ht="15">
      <c r="A467" s="123">
        <f>IF(ISNUMBER(SEARCH('Cover Page'!$D$9,Table1[[#This Row],[School District]])),MAX($A$1:A466)+1,0)</f>
        <v>0</v>
      </c>
      <c r="B467" s="254" t="s">
        <v>581</v>
      </c>
      <c r="C467" s="255" t="s">
        <v>2941</v>
      </c>
      <c r="D467" s="256" t="s">
        <v>154</v>
      </c>
      <c r="E467" s="254" t="s">
        <v>1051</v>
      </c>
      <c r="F467" s="256" t="s">
        <v>1670</v>
      </c>
      <c r="G467" s="123" t="str">
        <f ca="1"/>
        <v>Pawnee CUSD 11</v>
      </c>
      <c r="H467" s="123" t="str">
        <f>IFERROR(VLOOKUP(ROWS($H$2:H467),$A$2:$B$996,2,FALSE),"")</f>
        <v/>
      </c>
    </row>
    <row r="468" spans="1:8" ht="15">
      <c r="A468" s="123">
        <f>IF(ISNUMBER(SEARCH('Cover Page'!$D$9,Table1[[#This Row],[School District]])),MAX($A$1:A467)+1,0)</f>
        <v>0</v>
      </c>
      <c r="B468" s="254" t="s">
        <v>1671</v>
      </c>
      <c r="C468" s="255" t="s">
        <v>2942</v>
      </c>
      <c r="D468" s="256" t="s">
        <v>155</v>
      </c>
      <c r="E468" s="254" t="s">
        <v>2302</v>
      </c>
      <c r="F468" s="256" t="s">
        <v>1672</v>
      </c>
      <c r="G468" s="123" t="str">
        <f ca="1"/>
        <v>Pawnee CUSD 11</v>
      </c>
      <c r="H468" s="123" t="str">
        <f>IFERROR(VLOOKUP(ROWS($H$2:H468),$A$2:$B$996,2,FALSE),"")</f>
        <v/>
      </c>
    </row>
    <row r="469" spans="1:8" ht="15" customHeight="1">
      <c r="A469" s="123">
        <f>IF(ISNUMBER(SEARCH('Cover Page'!$D$9,Table1[[#This Row],[School District]])),MAX($A$1:A468)+1,0)</f>
        <v>0</v>
      </c>
      <c r="B469" s="254" t="s">
        <v>1673</v>
      </c>
      <c r="C469" s="255" t="s">
        <v>2943</v>
      </c>
      <c r="D469" s="256" t="s">
        <v>154</v>
      </c>
      <c r="E469" s="254" t="s">
        <v>1051</v>
      </c>
      <c r="F469" s="256" t="s">
        <v>1674</v>
      </c>
      <c r="G469" s="123" t="str">
        <f ca="1"/>
        <v>Pawnee CUSD 11</v>
      </c>
      <c r="H469" s="123" t="str">
        <f>IFERROR(VLOOKUP(ROWS($H$2:H469),$A$2:$B$996,2,FALSE),"")</f>
        <v/>
      </c>
    </row>
    <row r="470" spans="1:8" ht="15">
      <c r="A470" s="123">
        <f>IF(ISNUMBER(SEARCH('Cover Page'!$D$9,Table1[[#This Row],[School District]])),MAX($A$1:A469)+1,0)</f>
        <v>0</v>
      </c>
      <c r="B470" s="254" t="s">
        <v>582</v>
      </c>
      <c r="C470" s="255" t="s">
        <v>2944</v>
      </c>
      <c r="D470" s="256" t="s">
        <v>156</v>
      </c>
      <c r="E470" s="254" t="s">
        <v>1051</v>
      </c>
      <c r="F470" s="256" t="s">
        <v>1675</v>
      </c>
      <c r="G470" s="123" t="str">
        <f ca="1"/>
        <v>Pawnee CUSD 11</v>
      </c>
      <c r="H470" s="123" t="str">
        <f>IFERROR(VLOOKUP(ROWS($H$2:H470),$A$2:$B$996,2,FALSE),"")</f>
        <v/>
      </c>
    </row>
    <row r="471" spans="1:8" ht="15">
      <c r="A471" s="123">
        <f>IF(ISNUMBER(SEARCH('Cover Page'!$D$9,Table1[[#This Row],[School District]])),MAX($A$1:A470)+1,0)</f>
        <v>0</v>
      </c>
      <c r="B471" s="254" t="s">
        <v>583</v>
      </c>
      <c r="C471" s="255" t="s">
        <v>2945</v>
      </c>
      <c r="D471" s="256" t="s">
        <v>154</v>
      </c>
      <c r="E471" s="254" t="s">
        <v>1053</v>
      </c>
      <c r="F471" s="256" t="s">
        <v>1676</v>
      </c>
      <c r="G471" s="123" t="str">
        <f ca="1"/>
        <v>Pawnee CUSD 11</v>
      </c>
      <c r="H471" s="123" t="str">
        <f>IFERROR(VLOOKUP(ROWS($H$2:H471),$A$2:$B$996,2,FALSE),"")</f>
        <v/>
      </c>
    </row>
    <row r="472" spans="1:8" ht="15" customHeight="1">
      <c r="A472" s="123">
        <f>IF(ISNUMBER(SEARCH('Cover Page'!$D$9,Table1[[#This Row],[School District]])),MAX($A$1:A471)+1,0)</f>
        <v>0</v>
      </c>
      <c r="B472" s="254" t="s">
        <v>1677</v>
      </c>
      <c r="C472" s="255" t="s">
        <v>2946</v>
      </c>
      <c r="D472" s="256" t="s">
        <v>154</v>
      </c>
      <c r="E472" s="254" t="s">
        <v>1123</v>
      </c>
      <c r="F472" s="256" t="s">
        <v>1678</v>
      </c>
      <c r="G472" s="123" t="str">
        <f ca="1"/>
        <v>Pawnee CUSD 11</v>
      </c>
      <c r="H472" s="123" t="str">
        <f>IFERROR(VLOOKUP(ROWS($H$2:H472),$A$2:$B$996,2,FALSE),"")</f>
        <v/>
      </c>
    </row>
    <row r="473" spans="1:8" ht="15">
      <c r="A473" s="123">
        <f>IF(ISNUMBER(SEARCH('Cover Page'!$D$9,Table1[[#This Row],[School District]])),MAX($A$1:A472)+1,0)</f>
        <v>0</v>
      </c>
      <c r="B473" s="254" t="s">
        <v>584</v>
      </c>
      <c r="C473" s="255" t="s">
        <v>2947</v>
      </c>
      <c r="D473" s="256" t="s">
        <v>201</v>
      </c>
      <c r="E473" s="254" t="s">
        <v>2325</v>
      </c>
      <c r="F473" s="256" t="s">
        <v>1679</v>
      </c>
      <c r="G473" s="123" t="str">
        <f ca="1"/>
        <v>Pawnee CUSD 11</v>
      </c>
      <c r="H473" s="123" t="str">
        <f>IFERROR(VLOOKUP(ROWS($H$2:H473),$A$2:$B$996,2,FALSE),"")</f>
        <v/>
      </c>
    </row>
    <row r="474" spans="1:8" ht="15">
      <c r="A474" s="123">
        <f>IF(ISNUMBER(SEARCH('Cover Page'!$D$9,Table1[[#This Row],[School District]])),MAX($A$1:A473)+1,0)</f>
        <v>0</v>
      </c>
      <c r="B474" s="254" t="s">
        <v>1680</v>
      </c>
      <c r="C474" s="255" t="s">
        <v>2948</v>
      </c>
      <c r="D474" s="256" t="s">
        <v>156</v>
      </c>
      <c r="E474" s="254" t="s">
        <v>2352</v>
      </c>
      <c r="F474" s="256" t="s">
        <v>1681</v>
      </c>
      <c r="G474" s="123" t="str">
        <f ca="1"/>
        <v>Pawnee CUSD 11</v>
      </c>
      <c r="H474" s="123" t="str">
        <f>IFERROR(VLOOKUP(ROWS($H$2:H474),$A$2:$B$996,2,FALSE),"")</f>
        <v/>
      </c>
    </row>
    <row r="475" spans="1:8" ht="15">
      <c r="A475" s="123">
        <f>IF(ISNUMBER(SEARCH('Cover Page'!$D$9,Table1[[#This Row],[School District]])),MAX($A$1:A474)+1,0)</f>
        <v>0</v>
      </c>
      <c r="B475" s="254" t="s">
        <v>585</v>
      </c>
      <c r="C475" s="255" t="s">
        <v>2949</v>
      </c>
      <c r="D475" s="256" t="s">
        <v>156</v>
      </c>
      <c r="E475" s="254" t="s">
        <v>2300</v>
      </c>
      <c r="F475" s="256" t="s">
        <v>1682</v>
      </c>
      <c r="G475" s="123" t="str">
        <f ca="1"/>
        <v>Pawnee CUSD 11</v>
      </c>
      <c r="H475" s="123" t="str">
        <f>IFERROR(VLOOKUP(ROWS($H$2:H475),$A$2:$B$996,2,FALSE),"")</f>
        <v/>
      </c>
    </row>
    <row r="476" spans="1:8" ht="15">
      <c r="A476" s="123">
        <f>IF(ISNUMBER(SEARCH('Cover Page'!$D$9,Table1[[#This Row],[School District]])),MAX($A$1:A475)+1,0)</f>
        <v>0</v>
      </c>
      <c r="B476" s="254" t="s">
        <v>1683</v>
      </c>
      <c r="C476" s="255" t="s">
        <v>2950</v>
      </c>
      <c r="D476" s="256" t="s">
        <v>201</v>
      </c>
      <c r="E476" s="254" t="s">
        <v>1074</v>
      </c>
      <c r="F476" s="256" t="s">
        <v>1386</v>
      </c>
      <c r="G476" s="123" t="str">
        <f ca="1"/>
        <v>Pawnee CUSD 11</v>
      </c>
      <c r="H476" s="123" t="str">
        <f>IFERROR(VLOOKUP(ROWS($H$2:H476),$A$2:$B$996,2,FALSE),"")</f>
        <v/>
      </c>
    </row>
    <row r="477" spans="1:8" ht="15">
      <c r="A477" s="123">
        <f>IF(ISNUMBER(SEARCH('Cover Page'!$D$9,Table1[[#This Row],[School District]])),MAX($A$1:A476)+1,0)</f>
        <v>0</v>
      </c>
      <c r="B477" s="254" t="s">
        <v>586</v>
      </c>
      <c r="C477" s="255" t="s">
        <v>2951</v>
      </c>
      <c r="D477" s="256" t="s">
        <v>156</v>
      </c>
      <c r="E477" s="254" t="s">
        <v>2353</v>
      </c>
      <c r="F477" s="256" t="s">
        <v>1684</v>
      </c>
      <c r="G477" s="123" t="str">
        <f ca="1"/>
        <v>Pawnee CUSD 11</v>
      </c>
      <c r="H477" s="123" t="str">
        <f>IFERROR(VLOOKUP(ROWS($H$2:H477),$A$2:$B$996,2,FALSE),"")</f>
        <v/>
      </c>
    </row>
    <row r="478" spans="1:8" ht="15">
      <c r="A478" s="123">
        <f>IF(ISNUMBER(SEARCH('Cover Page'!$D$9,Table1[[#This Row],[School District]])),MAX($A$1:A477)+1,0)</f>
        <v>0</v>
      </c>
      <c r="B478" s="254" t="s">
        <v>587</v>
      </c>
      <c r="C478" s="255" t="s">
        <v>2952</v>
      </c>
      <c r="D478" s="256" t="s">
        <v>155</v>
      </c>
      <c r="E478" s="254" t="s">
        <v>1053</v>
      </c>
      <c r="F478" s="256" t="s">
        <v>1685</v>
      </c>
      <c r="G478" s="123" t="str">
        <f ca="1"/>
        <v>Pawnee CUSD 11</v>
      </c>
      <c r="H478" s="123" t="str">
        <f>IFERROR(VLOOKUP(ROWS($H$2:H478),$A$2:$B$996,2,FALSE),"")</f>
        <v/>
      </c>
    </row>
    <row r="479" spans="1:8" ht="15">
      <c r="A479" s="123">
        <f>IF(ISNUMBER(SEARCH('Cover Page'!$D$9,Table1[[#This Row],[School District]])),MAX($A$1:A478)+1,0)</f>
        <v>0</v>
      </c>
      <c r="B479" s="254" t="s">
        <v>588</v>
      </c>
      <c r="C479" s="255" t="s">
        <v>2953</v>
      </c>
      <c r="D479" s="256" t="s">
        <v>154</v>
      </c>
      <c r="E479" s="254" t="s">
        <v>2354</v>
      </c>
      <c r="F479" s="256" t="s">
        <v>1686</v>
      </c>
      <c r="G479" s="123" t="str">
        <f ca="1"/>
        <v>Pawnee CUSD 11</v>
      </c>
      <c r="H479" s="123" t="str">
        <f>IFERROR(VLOOKUP(ROWS($H$2:H479),$A$2:$B$996,2,FALSE),"")</f>
        <v/>
      </c>
    </row>
    <row r="480" spans="1:8" ht="15" customHeight="1">
      <c r="A480" s="123">
        <f>IF(ISNUMBER(SEARCH('Cover Page'!$D$9,Table1[[#This Row],[School District]])),MAX($A$1:A479)+1,0)</f>
        <v>0</v>
      </c>
      <c r="B480" s="254" t="s">
        <v>1687</v>
      </c>
      <c r="C480" s="255" t="s">
        <v>2954</v>
      </c>
      <c r="D480" s="256" t="s">
        <v>156</v>
      </c>
      <c r="E480" s="254" t="s">
        <v>1345</v>
      </c>
      <c r="F480" s="256" t="s">
        <v>1688</v>
      </c>
      <c r="G480" s="123" t="str">
        <f ca="1"/>
        <v>Pawnee CUSD 11</v>
      </c>
      <c r="H480" s="123" t="str">
        <f>IFERROR(VLOOKUP(ROWS($H$2:H480),$A$2:$B$996,2,FALSE),"")</f>
        <v/>
      </c>
    </row>
    <row r="481" spans="1:8" ht="15">
      <c r="A481" s="123">
        <f>IF(ISNUMBER(SEARCH('Cover Page'!$D$9,Table1[[#This Row],[School District]])),MAX($A$1:A480)+1,0)</f>
        <v>0</v>
      </c>
      <c r="B481" s="254" t="s">
        <v>1689</v>
      </c>
      <c r="C481" s="255" t="s">
        <v>2955</v>
      </c>
      <c r="D481" s="256" t="s">
        <v>156</v>
      </c>
      <c r="E481" s="254" t="s">
        <v>1154</v>
      </c>
      <c r="F481" s="256" t="s">
        <v>1690</v>
      </c>
      <c r="G481" s="123" t="str">
        <f ca="1"/>
        <v>Pawnee CUSD 11</v>
      </c>
      <c r="H481" s="123" t="str">
        <f>IFERROR(VLOOKUP(ROWS($H$2:H481),$A$2:$B$996,2,FALSE),"")</f>
        <v/>
      </c>
    </row>
    <row r="482" spans="1:8" ht="15">
      <c r="A482" s="123">
        <f>IF(ISNUMBER(SEARCH('Cover Page'!$D$9,Table1[[#This Row],[School District]])),MAX($A$1:A481)+1,0)</f>
        <v>0</v>
      </c>
      <c r="B482" s="254" t="s">
        <v>589</v>
      </c>
      <c r="C482" s="255" t="s">
        <v>2956</v>
      </c>
      <c r="D482" s="256" t="s">
        <v>156</v>
      </c>
      <c r="E482" s="254" t="s">
        <v>1099</v>
      </c>
      <c r="F482" s="256" t="s">
        <v>1691</v>
      </c>
      <c r="G482" s="123" t="str">
        <f ca="1"/>
        <v>Pawnee CUSD 11</v>
      </c>
      <c r="H482" s="123" t="str">
        <f>IFERROR(VLOOKUP(ROWS($H$2:H482),$A$2:$B$996,2,FALSE),"")</f>
        <v/>
      </c>
    </row>
    <row r="483" spans="1:8" ht="15">
      <c r="A483" s="123">
        <f>IF(ISNUMBER(SEARCH('Cover Page'!$D$9,Table1[[#This Row],[School District]])),MAX($A$1:A482)+1,0)</f>
        <v>0</v>
      </c>
      <c r="B483" s="254" t="s">
        <v>590</v>
      </c>
      <c r="C483" s="255" t="s">
        <v>2957</v>
      </c>
      <c r="D483" s="256" t="s">
        <v>156</v>
      </c>
      <c r="E483" s="254" t="s">
        <v>1154</v>
      </c>
      <c r="F483" s="256" t="s">
        <v>1692</v>
      </c>
      <c r="G483" s="123" t="str">
        <f ca="1"/>
        <v>Pawnee CUSD 11</v>
      </c>
      <c r="H483" s="123" t="str">
        <f>IFERROR(VLOOKUP(ROWS($H$2:H483),$A$2:$B$996,2,FALSE),"")</f>
        <v/>
      </c>
    </row>
    <row r="484" spans="1:8" ht="15">
      <c r="A484" s="123">
        <f>IF(ISNUMBER(SEARCH('Cover Page'!$D$9,Table1[[#This Row],[School District]])),MAX($A$1:A483)+1,0)</f>
        <v>0</v>
      </c>
      <c r="B484" s="254" t="s">
        <v>1693</v>
      </c>
      <c r="C484" s="255" t="s">
        <v>2958</v>
      </c>
      <c r="D484" s="256" t="s">
        <v>201</v>
      </c>
      <c r="E484" s="254" t="s">
        <v>1053</v>
      </c>
      <c r="F484" s="256" t="s">
        <v>1694</v>
      </c>
      <c r="G484" s="123" t="str">
        <f ca="1"/>
        <v>Pawnee CUSD 11</v>
      </c>
      <c r="H484" s="123" t="str">
        <f>IFERROR(VLOOKUP(ROWS($H$2:H484),$A$2:$B$996,2,FALSE),"")</f>
        <v/>
      </c>
    </row>
    <row r="485" spans="1:8" ht="15">
      <c r="A485" s="123">
        <f>IF(ISNUMBER(SEARCH('Cover Page'!$D$9,Table1[[#This Row],[School District]])),MAX($A$1:A484)+1,0)</f>
        <v>0</v>
      </c>
      <c r="B485" s="254" t="s">
        <v>591</v>
      </c>
      <c r="C485" s="255" t="s">
        <v>2959</v>
      </c>
      <c r="D485" s="256" t="s">
        <v>155</v>
      </c>
      <c r="E485" s="254" t="s">
        <v>1053</v>
      </c>
      <c r="F485" s="256" t="s">
        <v>1695</v>
      </c>
      <c r="G485" s="123" t="str">
        <f ca="1"/>
        <v>Pawnee CUSD 11</v>
      </c>
      <c r="H485" s="123" t="str">
        <f>IFERROR(VLOOKUP(ROWS($H$2:H485),$A$2:$B$996,2,FALSE),"")</f>
        <v/>
      </c>
    </row>
    <row r="486" spans="1:8" ht="15">
      <c r="A486" s="123">
        <f>IF(ISNUMBER(SEARCH('Cover Page'!$D$9,Table1[[#This Row],[School District]])),MAX($A$1:A485)+1,0)</f>
        <v>0</v>
      </c>
      <c r="B486" s="254" t="s">
        <v>592</v>
      </c>
      <c r="C486" s="255" t="s">
        <v>2960</v>
      </c>
      <c r="D486" s="256" t="s">
        <v>156</v>
      </c>
      <c r="E486" s="254" t="s">
        <v>1261</v>
      </c>
      <c r="F486" s="256" t="s">
        <v>1696</v>
      </c>
      <c r="G486" s="123" t="str">
        <f ca="1"/>
        <v>Pawnee CUSD 11</v>
      </c>
      <c r="H486" s="123" t="str">
        <f>IFERROR(VLOOKUP(ROWS($H$2:H486),$A$2:$B$996,2,FALSE),"")</f>
        <v/>
      </c>
    </row>
    <row r="487" spans="1:8" ht="15">
      <c r="A487" s="123">
        <f>IF(ISNUMBER(SEARCH('Cover Page'!$D$9,Table1[[#This Row],[School District]])),MAX($A$1:A486)+1,0)</f>
        <v>0</v>
      </c>
      <c r="B487" s="254" t="s">
        <v>593</v>
      </c>
      <c r="C487" s="255" t="s">
        <v>2961</v>
      </c>
      <c r="D487" s="256" t="s">
        <v>154</v>
      </c>
      <c r="E487" s="254" t="s">
        <v>1051</v>
      </c>
      <c r="F487" s="256" t="s">
        <v>1697</v>
      </c>
      <c r="G487" s="123" t="str">
        <f ca="1"/>
        <v>Pawnee CUSD 11</v>
      </c>
      <c r="H487" s="123" t="str">
        <f>IFERROR(VLOOKUP(ROWS($H$2:H487),$A$2:$B$996,2,FALSE),"")</f>
        <v/>
      </c>
    </row>
    <row r="488" spans="1:8" ht="15">
      <c r="A488" s="123">
        <f>IF(ISNUMBER(SEARCH('Cover Page'!$D$9,Table1[[#This Row],[School District]])),MAX($A$1:A487)+1,0)</f>
        <v>0</v>
      </c>
      <c r="B488" s="254" t="s">
        <v>594</v>
      </c>
      <c r="C488" s="255" t="s">
        <v>2962</v>
      </c>
      <c r="D488" s="256" t="s">
        <v>154</v>
      </c>
      <c r="E488" s="254" t="s">
        <v>1076</v>
      </c>
      <c r="F488" s="256" t="s">
        <v>1698</v>
      </c>
      <c r="G488" s="123" t="str">
        <f ca="1"/>
        <v>Pawnee CUSD 11</v>
      </c>
      <c r="H488" s="123" t="str">
        <f>IFERROR(VLOOKUP(ROWS($H$2:H488),$A$2:$B$996,2,FALSE),"")</f>
        <v/>
      </c>
    </row>
    <row r="489" spans="1:8" ht="15">
      <c r="A489" s="123">
        <f>IF(ISNUMBER(SEARCH('Cover Page'!$D$9,Table1[[#This Row],[School District]])),MAX($A$1:A488)+1,0)</f>
        <v>0</v>
      </c>
      <c r="B489" s="254" t="s">
        <v>595</v>
      </c>
      <c r="C489" s="255" t="s">
        <v>2963</v>
      </c>
      <c r="D489" s="256" t="s">
        <v>155</v>
      </c>
      <c r="E489" s="254" t="s">
        <v>1115</v>
      </c>
      <c r="F489" s="256" t="s">
        <v>1699</v>
      </c>
      <c r="G489" s="123" t="str">
        <f ca="1"/>
        <v>Pawnee CUSD 11</v>
      </c>
      <c r="H489" s="123" t="str">
        <f>IFERROR(VLOOKUP(ROWS($H$2:H489),$A$2:$B$996,2,FALSE),"")</f>
        <v/>
      </c>
    </row>
    <row r="490" spans="1:8" ht="15">
      <c r="A490" s="123">
        <f>IF(ISNUMBER(SEARCH('Cover Page'!$D$9,Table1[[#This Row],[School District]])),MAX($A$1:A489)+1,0)</f>
        <v>0</v>
      </c>
      <c r="B490" s="254" t="s">
        <v>596</v>
      </c>
      <c r="C490" s="255" t="s">
        <v>2964</v>
      </c>
      <c r="D490" s="256" t="s">
        <v>154</v>
      </c>
      <c r="E490" s="254" t="s">
        <v>1115</v>
      </c>
      <c r="F490" s="256" t="s">
        <v>1700</v>
      </c>
      <c r="G490" s="123" t="str">
        <f ca="1"/>
        <v>Pawnee CUSD 11</v>
      </c>
      <c r="H490" s="123" t="str">
        <f>IFERROR(VLOOKUP(ROWS($H$2:H490),$A$2:$B$996,2,FALSE),"")</f>
        <v/>
      </c>
    </row>
    <row r="491" spans="1:8" ht="15" customHeight="1">
      <c r="A491" s="123">
        <f>IF(ISNUMBER(SEARCH('Cover Page'!$D$9,Table1[[#This Row],[School District]])),MAX($A$1:A490)+1,0)</f>
        <v>0</v>
      </c>
      <c r="B491" s="254" t="s">
        <v>597</v>
      </c>
      <c r="C491" s="255" t="s">
        <v>2965</v>
      </c>
      <c r="D491" s="256" t="s">
        <v>155</v>
      </c>
      <c r="E491" s="254" t="s">
        <v>1293</v>
      </c>
      <c r="F491" s="256" t="s">
        <v>1701</v>
      </c>
      <c r="G491" s="123" t="str">
        <f ca="1"/>
        <v>Pawnee CUSD 11</v>
      </c>
      <c r="H491" s="123" t="str">
        <f>IFERROR(VLOOKUP(ROWS($H$2:H491),$A$2:$B$996,2,FALSE),"")</f>
        <v/>
      </c>
    </row>
    <row r="492" spans="1:8" ht="15" customHeight="1">
      <c r="A492" s="123">
        <f>IF(ISNUMBER(SEARCH('Cover Page'!$D$9,Table1[[#This Row],[School District]])),MAX($A$1:A491)+1,0)</f>
        <v>0</v>
      </c>
      <c r="B492" s="254" t="s">
        <v>598</v>
      </c>
      <c r="C492" s="255" t="s">
        <v>2966</v>
      </c>
      <c r="D492" s="256" t="s">
        <v>154</v>
      </c>
      <c r="E492" s="254" t="s">
        <v>1053</v>
      </c>
      <c r="F492" s="256" t="s">
        <v>1702</v>
      </c>
      <c r="G492" s="123" t="str">
        <f ca="1"/>
        <v>Pawnee CUSD 11</v>
      </c>
      <c r="H492" s="123" t="str">
        <f>IFERROR(VLOOKUP(ROWS($H$2:H492),$A$2:$B$996,2,FALSE),"")</f>
        <v/>
      </c>
    </row>
    <row r="493" spans="1:8" ht="15">
      <c r="A493" s="123">
        <f>IF(ISNUMBER(SEARCH('Cover Page'!$D$9,Table1[[#This Row],[School District]])),MAX($A$1:A492)+1,0)</f>
        <v>0</v>
      </c>
      <c r="B493" s="254" t="s">
        <v>599</v>
      </c>
      <c r="C493" s="255" t="s">
        <v>2967</v>
      </c>
      <c r="D493" s="256" t="s">
        <v>154</v>
      </c>
      <c r="E493" s="254" t="s">
        <v>1293</v>
      </c>
      <c r="F493" s="256" t="s">
        <v>1703</v>
      </c>
      <c r="G493" s="123" t="str">
        <f ca="1"/>
        <v>Pawnee CUSD 11</v>
      </c>
      <c r="H493" s="123" t="str">
        <f>IFERROR(VLOOKUP(ROWS($H$2:H493),$A$2:$B$996,2,FALSE),"")</f>
        <v/>
      </c>
    </row>
    <row r="494" spans="1:8" ht="15" customHeight="1">
      <c r="A494" s="123">
        <f>IF(ISNUMBER(SEARCH('Cover Page'!$D$9,Table1[[#This Row],[School District]])),MAX($A$1:A493)+1,0)</f>
        <v>0</v>
      </c>
      <c r="B494" s="254" t="s">
        <v>600</v>
      </c>
      <c r="C494" s="255" t="s">
        <v>2968</v>
      </c>
      <c r="D494" s="256" t="s">
        <v>155</v>
      </c>
      <c r="E494" s="254" t="s">
        <v>2430</v>
      </c>
      <c r="F494" s="256" t="s">
        <v>1704</v>
      </c>
      <c r="G494" s="123" t="str">
        <f ca="1"/>
        <v>Pawnee CUSD 11</v>
      </c>
      <c r="H494" s="123" t="str">
        <f>IFERROR(VLOOKUP(ROWS($H$2:H494),$A$2:$B$996,2,FALSE),"")</f>
        <v/>
      </c>
    </row>
    <row r="495" spans="1:8" ht="15">
      <c r="A495" s="123">
        <f>IF(ISNUMBER(SEARCH('Cover Page'!$D$9,Table1[[#This Row],[School District]])),MAX($A$1:A494)+1,0)</f>
        <v>0</v>
      </c>
      <c r="B495" s="254" t="s">
        <v>601</v>
      </c>
      <c r="C495" s="255" t="s">
        <v>2969</v>
      </c>
      <c r="D495" s="256" t="s">
        <v>201</v>
      </c>
      <c r="E495" s="254" t="s">
        <v>2355</v>
      </c>
      <c r="F495" s="256" t="s">
        <v>1701</v>
      </c>
      <c r="G495" s="123" t="str">
        <f ca="1"/>
        <v>Pawnee CUSD 11</v>
      </c>
      <c r="H495" s="123" t="str">
        <f>IFERROR(VLOOKUP(ROWS($H$2:H495),$A$2:$B$996,2,FALSE),"")</f>
        <v/>
      </c>
    </row>
    <row r="496" spans="1:8" ht="15">
      <c r="A496" s="123">
        <f>IF(ISNUMBER(SEARCH('Cover Page'!$D$9,Table1[[#This Row],[School District]])),MAX($A$1:A495)+1,0)</f>
        <v>0</v>
      </c>
      <c r="B496" s="254" t="s">
        <v>602</v>
      </c>
      <c r="C496" s="255" t="s">
        <v>2970</v>
      </c>
      <c r="D496" s="256" t="s">
        <v>201</v>
      </c>
      <c r="E496" s="254" t="s">
        <v>2356</v>
      </c>
      <c r="F496" s="256" t="s">
        <v>1705</v>
      </c>
      <c r="G496" s="123" t="str">
        <f ca="1"/>
        <v>Pawnee CUSD 11</v>
      </c>
      <c r="H496" s="123" t="str">
        <f>IFERROR(VLOOKUP(ROWS($H$2:H496),$A$2:$B$996,2,FALSE),"")</f>
        <v/>
      </c>
    </row>
    <row r="497" spans="1:8" ht="15">
      <c r="A497" s="123">
        <f>IF(ISNUMBER(SEARCH('Cover Page'!$D$9,Table1[[#This Row],[School District]])),MAX($A$1:A496)+1,0)</f>
        <v>0</v>
      </c>
      <c r="B497" s="254" t="s">
        <v>603</v>
      </c>
      <c r="C497" s="255" t="s">
        <v>2971</v>
      </c>
      <c r="D497" s="256" t="s">
        <v>154</v>
      </c>
      <c r="E497" s="254" t="s">
        <v>1051</v>
      </c>
      <c r="F497" s="256" t="s">
        <v>1706</v>
      </c>
      <c r="G497" s="123" t="str">
        <f ca="1"/>
        <v>Pawnee CUSD 11</v>
      </c>
      <c r="H497" s="123" t="str">
        <f>IFERROR(VLOOKUP(ROWS($H$2:H497),$A$2:$B$996,2,FALSE),"")</f>
        <v/>
      </c>
    </row>
    <row r="498" spans="1:8" ht="15">
      <c r="A498" s="123">
        <f>IF(ISNUMBER(SEARCH('Cover Page'!$D$9,Table1[[#This Row],[School District]])),MAX($A$1:A497)+1,0)</f>
        <v>0</v>
      </c>
      <c r="B498" s="254" t="s">
        <v>604</v>
      </c>
      <c r="C498" s="255" t="s">
        <v>2972</v>
      </c>
      <c r="D498" s="256" t="s">
        <v>201</v>
      </c>
      <c r="E498" s="254" t="s">
        <v>1123</v>
      </c>
      <c r="F498" s="256" t="s">
        <v>1707</v>
      </c>
      <c r="G498" s="123" t="str">
        <f ca="1"/>
        <v>Pawnee CUSD 11</v>
      </c>
      <c r="H498" s="123" t="str">
        <f>IFERROR(VLOOKUP(ROWS($H$2:H498),$A$2:$B$996,2,FALSE),"")</f>
        <v/>
      </c>
    </row>
    <row r="499" spans="1:8" ht="15">
      <c r="A499" s="123">
        <f>IF(ISNUMBER(SEARCH('Cover Page'!$D$9,Table1[[#This Row],[School District]])),MAX($A$1:A498)+1,0)</f>
        <v>0</v>
      </c>
      <c r="B499" s="254" t="s">
        <v>605</v>
      </c>
      <c r="C499" s="255" t="s">
        <v>2973</v>
      </c>
      <c r="D499" s="256" t="s">
        <v>154</v>
      </c>
      <c r="E499" s="254" t="s">
        <v>1053</v>
      </c>
      <c r="F499" s="256" t="s">
        <v>1708</v>
      </c>
      <c r="G499" s="123" t="str">
        <f ca="1"/>
        <v>Pawnee CUSD 11</v>
      </c>
      <c r="H499" s="123" t="str">
        <f>IFERROR(VLOOKUP(ROWS($H$2:H499),$A$2:$B$996,2,FALSE),"")</f>
        <v/>
      </c>
    </row>
    <row r="500" spans="1:8" ht="15" customHeight="1">
      <c r="A500" s="123">
        <f>IF(ISNUMBER(SEARCH('Cover Page'!$D$9,Table1[[#This Row],[School District]])),MAX($A$1:A499)+1,0)</f>
        <v>0</v>
      </c>
      <c r="B500" s="254" t="s">
        <v>606</v>
      </c>
      <c r="C500" s="255" t="s">
        <v>2974</v>
      </c>
      <c r="D500" s="256" t="s">
        <v>154</v>
      </c>
      <c r="E500" s="254" t="s">
        <v>1053</v>
      </c>
      <c r="F500" s="256" t="s">
        <v>1709</v>
      </c>
      <c r="G500" s="123" t="str">
        <f ca="1"/>
        <v>Pawnee CUSD 11</v>
      </c>
      <c r="H500" s="123" t="str">
        <f>IFERROR(VLOOKUP(ROWS($H$2:H500),$A$2:$B$996,2,FALSE),"")</f>
        <v/>
      </c>
    </row>
    <row r="501" spans="1:8" ht="15" customHeight="1">
      <c r="A501" s="123">
        <f>IF(ISNUMBER(SEARCH('Cover Page'!$D$9,Table1[[#This Row],[School District]])),MAX($A$1:A500)+1,0)</f>
        <v>0</v>
      </c>
      <c r="B501" s="254" t="s">
        <v>1710</v>
      </c>
      <c r="C501" s="255" t="s">
        <v>2975</v>
      </c>
      <c r="D501" s="256" t="s">
        <v>154</v>
      </c>
      <c r="E501" s="254" t="s">
        <v>2357</v>
      </c>
      <c r="F501" s="256" t="s">
        <v>1711</v>
      </c>
      <c r="G501" s="123" t="str">
        <f ca="1"/>
        <v>Pawnee CUSD 11</v>
      </c>
      <c r="H501" s="123" t="str">
        <f>IFERROR(VLOOKUP(ROWS($H$2:H501),$A$2:$B$996,2,FALSE),"")</f>
        <v/>
      </c>
    </row>
    <row r="502" spans="1:8" ht="15" customHeight="1">
      <c r="A502" s="123">
        <f>IF(ISNUMBER(SEARCH('Cover Page'!$D$9,Table1[[#This Row],[School District]])),MAX($A$1:A501)+1,0)</f>
        <v>0</v>
      </c>
      <c r="B502" s="254" t="s">
        <v>607</v>
      </c>
      <c r="C502" s="255" t="s">
        <v>2976</v>
      </c>
      <c r="D502" s="256" t="s">
        <v>156</v>
      </c>
      <c r="E502" s="254" t="s">
        <v>2302</v>
      </c>
      <c r="F502" s="256" t="s">
        <v>1712</v>
      </c>
      <c r="G502" s="123" t="str">
        <f ca="1"/>
        <v>Pawnee CUSD 11</v>
      </c>
      <c r="H502" s="123" t="str">
        <f>IFERROR(VLOOKUP(ROWS($H$2:H502),$A$2:$B$996,2,FALSE),"")</f>
        <v/>
      </c>
    </row>
    <row r="503" spans="1:8" ht="15" customHeight="1">
      <c r="A503" s="123">
        <f>IF(ISNUMBER(SEARCH('Cover Page'!$D$9,Table1[[#This Row],[School District]])),MAX($A$1:A502)+1,0)</f>
        <v>0</v>
      </c>
      <c r="B503" s="254" t="s">
        <v>1713</v>
      </c>
      <c r="C503" s="255" t="s">
        <v>2977</v>
      </c>
      <c r="D503" s="256" t="s">
        <v>156</v>
      </c>
      <c r="E503" s="254" t="s">
        <v>2358</v>
      </c>
      <c r="F503" s="256" t="s">
        <v>1714</v>
      </c>
      <c r="G503" s="123" t="str">
        <f ca="1"/>
        <v>Pawnee CUSD 11</v>
      </c>
      <c r="H503" s="123" t="str">
        <f>IFERROR(VLOOKUP(ROWS($H$2:H503),$A$2:$B$996,2,FALSE),"")</f>
        <v/>
      </c>
    </row>
    <row r="504" spans="1:8" ht="15">
      <c r="A504" s="123">
        <f>IF(ISNUMBER(SEARCH('Cover Page'!$D$9,Table1[[#This Row],[School District]])),MAX($A$1:A503)+1,0)</f>
        <v>0</v>
      </c>
      <c r="B504" s="254" t="s">
        <v>608</v>
      </c>
      <c r="C504" s="255" t="s">
        <v>2978</v>
      </c>
      <c r="D504" s="256" t="s">
        <v>201</v>
      </c>
      <c r="E504" s="254" t="s">
        <v>1328</v>
      </c>
      <c r="F504" s="256" t="s">
        <v>1715</v>
      </c>
      <c r="G504" s="123" t="str">
        <f ca="1"/>
        <v>Pawnee CUSD 11</v>
      </c>
      <c r="H504" s="123" t="str">
        <f>IFERROR(VLOOKUP(ROWS($H$2:H504),$A$2:$B$996,2,FALSE),"")</f>
        <v/>
      </c>
    </row>
    <row r="505" spans="1:8" ht="15">
      <c r="A505" s="123">
        <f>IF(ISNUMBER(SEARCH('Cover Page'!$D$9,Table1[[#This Row],[School District]])),MAX($A$1:A504)+1,0)</f>
        <v>0</v>
      </c>
      <c r="B505" s="254" t="s">
        <v>609</v>
      </c>
      <c r="C505" s="255" t="s">
        <v>2979</v>
      </c>
      <c r="D505" s="256" t="s">
        <v>201</v>
      </c>
      <c r="E505" s="254" t="s">
        <v>1328</v>
      </c>
      <c r="F505" s="256" t="s">
        <v>1715</v>
      </c>
      <c r="G505" s="123" t="str">
        <f ca="1"/>
        <v>Pawnee CUSD 11</v>
      </c>
      <c r="H505" s="123" t="str">
        <f>IFERROR(VLOOKUP(ROWS($H$2:H505),$A$2:$B$996,2,FALSE),"")</f>
        <v/>
      </c>
    </row>
    <row r="506" spans="1:8" ht="15">
      <c r="A506" s="123">
        <f>IF(ISNUMBER(SEARCH('Cover Page'!$D$9,Table1[[#This Row],[School District]])),MAX($A$1:A505)+1,0)</f>
        <v>0</v>
      </c>
      <c r="B506" s="254" t="s">
        <v>610</v>
      </c>
      <c r="C506" s="255" t="s">
        <v>2980</v>
      </c>
      <c r="D506" s="256" t="s">
        <v>201</v>
      </c>
      <c r="E506" s="254" t="s">
        <v>1328</v>
      </c>
      <c r="F506" s="256" t="s">
        <v>1716</v>
      </c>
      <c r="G506" s="123" t="str">
        <f ca="1"/>
        <v>Pawnee CUSD 11</v>
      </c>
      <c r="H506" s="123" t="str">
        <f>IFERROR(VLOOKUP(ROWS($H$2:H506),$A$2:$B$996,2,FALSE),"")</f>
        <v/>
      </c>
    </row>
    <row r="507" spans="1:8" ht="15">
      <c r="A507" s="123">
        <f>IF(ISNUMBER(SEARCH('Cover Page'!$D$9,Table1[[#This Row],[School District]])),MAX($A$1:A506)+1,0)</f>
        <v>0</v>
      </c>
      <c r="B507" s="254" t="s">
        <v>611</v>
      </c>
      <c r="C507" s="255" t="s">
        <v>2981</v>
      </c>
      <c r="D507" s="256" t="s">
        <v>201</v>
      </c>
      <c r="E507" s="254" t="s">
        <v>1123</v>
      </c>
      <c r="F507" s="256" t="s">
        <v>1717</v>
      </c>
      <c r="G507" s="123" t="str">
        <f ca="1"/>
        <v>Pawnee CUSD 11</v>
      </c>
      <c r="H507" s="123" t="str">
        <f>IFERROR(VLOOKUP(ROWS($H$2:H507),$A$2:$B$996,2,FALSE),"")</f>
        <v/>
      </c>
    </row>
    <row r="508" spans="1:8" ht="15">
      <c r="A508" s="123">
        <f>IF(ISNUMBER(SEARCH('Cover Page'!$D$9,Table1[[#This Row],[School District]])),MAX($A$1:A507)+1,0)</f>
        <v>0</v>
      </c>
      <c r="B508" s="254" t="s">
        <v>612</v>
      </c>
      <c r="C508" s="255" t="s">
        <v>2982</v>
      </c>
      <c r="D508" s="256" t="s">
        <v>154</v>
      </c>
      <c r="E508" s="254" t="s">
        <v>1123</v>
      </c>
      <c r="F508" s="256" t="s">
        <v>1718</v>
      </c>
      <c r="G508" s="123" t="str">
        <f ca="1"/>
        <v>Pawnee CUSD 11</v>
      </c>
      <c r="H508" s="123" t="str">
        <f>IFERROR(VLOOKUP(ROWS($H$2:H508),$A$2:$B$996,2,FALSE),"")</f>
        <v/>
      </c>
    </row>
    <row r="509" spans="1:8" ht="15">
      <c r="A509" s="123">
        <f>IF(ISNUMBER(SEARCH('Cover Page'!$D$9,Table1[[#This Row],[School District]])),MAX($A$1:A508)+1,0)</f>
        <v>0</v>
      </c>
      <c r="B509" s="254" t="s">
        <v>613</v>
      </c>
      <c r="C509" s="255" t="s">
        <v>2983</v>
      </c>
      <c r="D509" s="256" t="s">
        <v>155</v>
      </c>
      <c r="E509" s="254" t="s">
        <v>1123</v>
      </c>
      <c r="F509" s="256" t="s">
        <v>1719</v>
      </c>
      <c r="G509" s="123" t="str">
        <f ca="1"/>
        <v>Pawnee CUSD 11</v>
      </c>
      <c r="H509" s="123" t="str">
        <f>IFERROR(VLOOKUP(ROWS($H$2:H509),$A$2:$B$996,2,FALSE),"")</f>
        <v/>
      </c>
    </row>
    <row r="510" spans="1:8" ht="15">
      <c r="A510" s="123">
        <f>IF(ISNUMBER(SEARCH('Cover Page'!$D$9,Table1[[#This Row],[School District]])),MAX($A$1:A509)+1,0)</f>
        <v>0</v>
      </c>
      <c r="B510" s="254" t="s">
        <v>614</v>
      </c>
      <c r="C510" s="255" t="s">
        <v>2984</v>
      </c>
      <c r="D510" s="256" t="s">
        <v>154</v>
      </c>
      <c r="E510" s="254" t="s">
        <v>2302</v>
      </c>
      <c r="F510" s="256" t="s">
        <v>1720</v>
      </c>
      <c r="G510" s="123" t="str">
        <f ca="1"/>
        <v>Pawnee CUSD 11</v>
      </c>
      <c r="H510" s="123" t="str">
        <f>IFERROR(VLOOKUP(ROWS($H$2:H510),$A$2:$B$996,2,FALSE),"")</f>
        <v/>
      </c>
    </row>
    <row r="511" spans="1:8" ht="15">
      <c r="A511" s="123">
        <f>IF(ISNUMBER(SEARCH('Cover Page'!$D$9,Table1[[#This Row],[School District]])),MAX($A$1:A510)+1,0)</f>
        <v>0</v>
      </c>
      <c r="B511" s="254" t="s">
        <v>615</v>
      </c>
      <c r="C511" s="255" t="s">
        <v>2985</v>
      </c>
      <c r="D511" s="256" t="s">
        <v>156</v>
      </c>
      <c r="E511" s="254" t="s">
        <v>2325</v>
      </c>
      <c r="F511" s="256" t="s">
        <v>1721</v>
      </c>
      <c r="G511" s="123" t="str">
        <f ca="1"/>
        <v>Pawnee CUSD 11</v>
      </c>
      <c r="H511" s="123" t="str">
        <f>IFERROR(VLOOKUP(ROWS($H$2:H511),$A$2:$B$996,2,FALSE),"")</f>
        <v/>
      </c>
    </row>
    <row r="512" spans="1:8" ht="15">
      <c r="A512" s="123">
        <f>IF(ISNUMBER(SEARCH('Cover Page'!$D$9,Table1[[#This Row],[School District]])),MAX($A$1:A511)+1,0)</f>
        <v>0</v>
      </c>
      <c r="B512" s="254" t="s">
        <v>616</v>
      </c>
      <c r="C512" s="255" t="s">
        <v>2986</v>
      </c>
      <c r="D512" s="256" t="s">
        <v>156</v>
      </c>
      <c r="E512" s="254" t="s">
        <v>2419</v>
      </c>
      <c r="F512" s="256" t="s">
        <v>1722</v>
      </c>
      <c r="G512" s="123" t="str">
        <f ca="1"/>
        <v>Pawnee CUSD 11</v>
      </c>
      <c r="H512" s="123" t="str">
        <f>IFERROR(VLOOKUP(ROWS($H$2:H512),$A$2:$B$996,2,FALSE),"")</f>
        <v/>
      </c>
    </row>
    <row r="513" spans="1:8" ht="15" customHeight="1">
      <c r="A513" s="123">
        <f>IF(ISNUMBER(SEARCH('Cover Page'!$D$9,Table1[[#This Row],[School District]])),MAX($A$1:A512)+1,0)</f>
        <v>0</v>
      </c>
      <c r="B513" s="254" t="s">
        <v>617</v>
      </c>
      <c r="C513" s="255" t="s">
        <v>2987</v>
      </c>
      <c r="D513" s="256" t="s">
        <v>154</v>
      </c>
      <c r="E513" s="254" t="s">
        <v>1282</v>
      </c>
      <c r="F513" s="256" t="s">
        <v>1723</v>
      </c>
      <c r="G513" s="123" t="str">
        <f ca="1"/>
        <v>Pawnee CUSD 11</v>
      </c>
      <c r="H513" s="123" t="str">
        <f>IFERROR(VLOOKUP(ROWS($H$2:H513),$A$2:$B$996,2,FALSE),"")</f>
        <v/>
      </c>
    </row>
    <row r="514" spans="1:8" ht="15" customHeight="1">
      <c r="A514" s="123">
        <f>IF(ISNUMBER(SEARCH('Cover Page'!$D$9,Table1[[#This Row],[School District]])),MAX($A$1:A513)+1,0)</f>
        <v>0</v>
      </c>
      <c r="B514" s="254" t="s">
        <v>618</v>
      </c>
      <c r="C514" s="255" t="s">
        <v>2988</v>
      </c>
      <c r="D514" s="256" t="s">
        <v>154</v>
      </c>
      <c r="E514" s="254" t="s">
        <v>1053</v>
      </c>
      <c r="F514" s="256" t="s">
        <v>1724</v>
      </c>
      <c r="G514" s="123" t="str">
        <f ca="1"/>
        <v>Pawnee CUSD 11</v>
      </c>
      <c r="H514" s="123" t="str">
        <f>IFERROR(VLOOKUP(ROWS($H$2:H514),$A$2:$B$996,2,FALSE),"")</f>
        <v/>
      </c>
    </row>
    <row r="515" spans="1:8" ht="15" customHeight="1">
      <c r="A515" s="123">
        <f>IF(ISNUMBER(SEARCH('Cover Page'!$D$9,Table1[[#This Row],[School District]])),MAX($A$1:A514)+1,0)</f>
        <v>0</v>
      </c>
      <c r="B515" s="254" t="s">
        <v>619</v>
      </c>
      <c r="C515" s="255" t="s">
        <v>2989</v>
      </c>
      <c r="D515" s="256" t="s">
        <v>155</v>
      </c>
      <c r="E515" s="254" t="s">
        <v>1053</v>
      </c>
      <c r="F515" s="256" t="s">
        <v>1725</v>
      </c>
      <c r="G515" s="123" t="str">
        <f ca="1"/>
        <v>Pawnee CUSD 11</v>
      </c>
      <c r="H515" s="123" t="str">
        <f>IFERROR(VLOOKUP(ROWS($H$2:H515),$A$2:$B$996,2,FALSE),"")</f>
        <v/>
      </c>
    </row>
    <row r="516" spans="1:8" ht="15" customHeight="1">
      <c r="A516" s="123">
        <f>IF(ISNUMBER(SEARCH('Cover Page'!$D$9,Table1[[#This Row],[School District]])),MAX($A$1:A515)+1,0)</f>
        <v>0</v>
      </c>
      <c r="B516" s="254" t="s">
        <v>620</v>
      </c>
      <c r="C516" s="255" t="s">
        <v>2990</v>
      </c>
      <c r="D516" s="256" t="s">
        <v>156</v>
      </c>
      <c r="E516" s="254" t="s">
        <v>1199</v>
      </c>
      <c r="F516" s="256" t="s">
        <v>1726</v>
      </c>
      <c r="G516" s="123" t="str">
        <f ca="1"/>
        <v>Pawnee CUSD 11</v>
      </c>
      <c r="H516" s="123" t="str">
        <f>IFERROR(VLOOKUP(ROWS($H$2:H516),$A$2:$B$996,2,FALSE),"")</f>
        <v/>
      </c>
    </row>
    <row r="517" spans="1:8" ht="15">
      <c r="A517" s="123">
        <f>IF(ISNUMBER(SEARCH('Cover Page'!$D$9,Table1[[#This Row],[School District]])),MAX($A$1:A516)+1,0)</f>
        <v>0</v>
      </c>
      <c r="B517" s="254" t="s">
        <v>621</v>
      </c>
      <c r="C517" s="255" t="s">
        <v>2991</v>
      </c>
      <c r="D517" s="256" t="s">
        <v>201</v>
      </c>
      <c r="E517" s="254" t="s">
        <v>1567</v>
      </c>
      <c r="F517" s="256" t="s">
        <v>1727</v>
      </c>
      <c r="G517" s="123" t="str">
        <f ca="1"/>
        <v>Pawnee CUSD 11</v>
      </c>
      <c r="H517" s="123" t="str">
        <f>IFERROR(VLOOKUP(ROWS($H$2:H517),$A$2:$B$996,2,FALSE),"")</f>
        <v/>
      </c>
    </row>
    <row r="518" spans="1:8" ht="15">
      <c r="A518" s="123">
        <f>IF(ISNUMBER(SEARCH('Cover Page'!$D$9,Table1[[#This Row],[School District]])),MAX($A$1:A517)+1,0)</f>
        <v>0</v>
      </c>
      <c r="B518" s="254" t="s">
        <v>622</v>
      </c>
      <c r="C518" s="255" t="s">
        <v>2992</v>
      </c>
      <c r="D518" s="256" t="s">
        <v>201</v>
      </c>
      <c r="E518" s="254" t="s">
        <v>1069</v>
      </c>
      <c r="F518" s="256" t="s">
        <v>1728</v>
      </c>
      <c r="G518" s="123" t="str">
        <f ca="1"/>
        <v>Pawnee CUSD 11</v>
      </c>
      <c r="H518" s="123" t="str">
        <f>IFERROR(VLOOKUP(ROWS($H$2:H518),$A$2:$B$996,2,FALSE),"")</f>
        <v/>
      </c>
    </row>
    <row r="519" spans="1:8" ht="15">
      <c r="A519" s="123">
        <f>IF(ISNUMBER(SEARCH('Cover Page'!$D$9,Table1[[#This Row],[School District]])),MAX($A$1:A518)+1,0)</f>
        <v>0</v>
      </c>
      <c r="B519" s="254" t="s">
        <v>623</v>
      </c>
      <c r="C519" s="255" t="s">
        <v>2993</v>
      </c>
      <c r="D519" s="256" t="s">
        <v>201</v>
      </c>
      <c r="E519" s="254" t="s">
        <v>1069</v>
      </c>
      <c r="F519" s="256" t="s">
        <v>1529</v>
      </c>
      <c r="G519" s="123" t="str">
        <f ca="1"/>
        <v>Pawnee CUSD 11</v>
      </c>
      <c r="H519" s="123" t="str">
        <f>IFERROR(VLOOKUP(ROWS($H$2:H519),$A$2:$B$996,2,FALSE),"")</f>
        <v/>
      </c>
    </row>
    <row r="520" spans="1:8" ht="15">
      <c r="A520" s="123">
        <f>IF(ISNUMBER(SEARCH('Cover Page'!$D$9,Table1[[#This Row],[School District]])),MAX($A$1:A519)+1,0)</f>
        <v>0</v>
      </c>
      <c r="B520" s="254" t="s">
        <v>624</v>
      </c>
      <c r="C520" s="255" t="s">
        <v>2994</v>
      </c>
      <c r="D520" s="256" t="s">
        <v>201</v>
      </c>
      <c r="E520" s="254" t="s">
        <v>1069</v>
      </c>
      <c r="F520" s="256" t="s">
        <v>1729</v>
      </c>
      <c r="G520" s="123" t="str">
        <f ca="1"/>
        <v>Pawnee CUSD 11</v>
      </c>
      <c r="H520" s="123" t="str">
        <f>IFERROR(VLOOKUP(ROWS($H$2:H520),$A$2:$B$996,2,FALSE),"")</f>
        <v/>
      </c>
    </row>
    <row r="521" spans="1:8" ht="15">
      <c r="A521" s="123">
        <f>IF(ISNUMBER(SEARCH('Cover Page'!$D$9,Table1[[#This Row],[School District]])),MAX($A$1:A520)+1,0)</f>
        <v>0</v>
      </c>
      <c r="B521" s="254" t="s">
        <v>625</v>
      </c>
      <c r="C521" s="255" t="s">
        <v>2995</v>
      </c>
      <c r="D521" s="256" t="s">
        <v>156</v>
      </c>
      <c r="E521" s="254" t="s">
        <v>1069</v>
      </c>
      <c r="F521" s="256" t="s">
        <v>1730</v>
      </c>
      <c r="G521" s="123" t="str">
        <f ca="1"/>
        <v>Pawnee CUSD 11</v>
      </c>
      <c r="H521" s="123" t="str">
        <f>IFERROR(VLOOKUP(ROWS($H$2:H521),$A$2:$B$996,2,FALSE),"")</f>
        <v/>
      </c>
    </row>
    <row r="522" spans="1:8" ht="15">
      <c r="A522" s="123">
        <f>IF(ISNUMBER(SEARCH('Cover Page'!$D$9,Table1[[#This Row],[School District]])),MAX($A$1:A521)+1,0)</f>
        <v>0</v>
      </c>
      <c r="B522" s="254" t="s">
        <v>626</v>
      </c>
      <c r="C522" s="255" t="s">
        <v>2996</v>
      </c>
      <c r="D522" s="256" t="s">
        <v>154</v>
      </c>
      <c r="E522" s="254" t="s">
        <v>2302</v>
      </c>
      <c r="F522" s="256" t="s">
        <v>1731</v>
      </c>
      <c r="G522" s="123" t="str">
        <f ca="1"/>
        <v>Pawnee CUSD 11</v>
      </c>
      <c r="H522" s="123" t="str">
        <f>IFERROR(VLOOKUP(ROWS($H$2:H522),$A$2:$B$996,2,FALSE),"")</f>
        <v/>
      </c>
    </row>
    <row r="523" spans="1:8" ht="15">
      <c r="A523" s="123">
        <f>IF(ISNUMBER(SEARCH('Cover Page'!$D$9,Table1[[#This Row],[School District]])),MAX($A$1:A522)+1,0)</f>
        <v>0</v>
      </c>
      <c r="B523" s="254" t="s">
        <v>1732</v>
      </c>
      <c r="C523" s="255" t="s">
        <v>2997</v>
      </c>
      <c r="D523" s="256" t="s">
        <v>156</v>
      </c>
      <c r="E523" s="254" t="s">
        <v>1282</v>
      </c>
      <c r="F523" s="256" t="s">
        <v>1733</v>
      </c>
      <c r="G523" s="123" t="str">
        <f ca="1"/>
        <v>Pawnee CUSD 11</v>
      </c>
      <c r="H523" s="123" t="str">
        <f>IFERROR(VLOOKUP(ROWS($H$2:H523),$A$2:$B$996,2,FALSE),"")</f>
        <v/>
      </c>
    </row>
    <row r="524" spans="1:8" ht="15">
      <c r="A524" s="123">
        <f>IF(ISNUMBER(SEARCH('Cover Page'!$D$9,Table1[[#This Row],[School District]])),MAX($A$1:A523)+1,0)</f>
        <v>0</v>
      </c>
      <c r="B524" s="254" t="s">
        <v>1734</v>
      </c>
      <c r="C524" s="255" t="s">
        <v>2998</v>
      </c>
      <c r="D524" s="256" t="s">
        <v>155</v>
      </c>
      <c r="E524" s="254" t="s">
        <v>1053</v>
      </c>
      <c r="F524" s="256" t="s">
        <v>1735</v>
      </c>
      <c r="G524" s="123" t="str">
        <f ca="1"/>
        <v>Pawnee CUSD 11</v>
      </c>
      <c r="H524" s="123" t="str">
        <f>IFERROR(VLOOKUP(ROWS($H$2:H524),$A$2:$B$996,2,FALSE),"")</f>
        <v/>
      </c>
    </row>
    <row r="525" spans="1:8" ht="15">
      <c r="A525" s="123">
        <f>IF(ISNUMBER(SEARCH('Cover Page'!$D$9,Table1[[#This Row],[School District]])),MAX($A$1:A524)+1,0)</f>
        <v>0</v>
      </c>
      <c r="B525" s="254" t="s">
        <v>627</v>
      </c>
      <c r="C525" s="255" t="s">
        <v>2999</v>
      </c>
      <c r="D525" s="256" t="s">
        <v>154</v>
      </c>
      <c r="E525" s="254" t="s">
        <v>1195</v>
      </c>
      <c r="F525" s="256" t="s">
        <v>1736</v>
      </c>
      <c r="G525" s="123" t="str">
        <f ca="1"/>
        <v>Pawnee CUSD 11</v>
      </c>
      <c r="H525" s="123" t="str">
        <f>IFERROR(VLOOKUP(ROWS($H$2:H525),$A$2:$B$996,2,FALSE),"")</f>
        <v/>
      </c>
    </row>
    <row r="526" spans="1:8" ht="15">
      <c r="A526" s="123">
        <f>IF(ISNUMBER(SEARCH('Cover Page'!$D$9,Table1[[#This Row],[School District]])),MAX($A$1:A525)+1,0)</f>
        <v>0</v>
      </c>
      <c r="B526" s="254" t="s">
        <v>628</v>
      </c>
      <c r="C526" s="255" t="s">
        <v>3000</v>
      </c>
      <c r="D526" s="256" t="s">
        <v>154</v>
      </c>
      <c r="E526" s="254" t="s">
        <v>1123</v>
      </c>
      <c r="F526" s="256" t="s">
        <v>1737</v>
      </c>
      <c r="G526" s="123" t="str">
        <f ca="1"/>
        <v>Pawnee CUSD 11</v>
      </c>
      <c r="H526" s="123" t="str">
        <f>IFERROR(VLOOKUP(ROWS($H$2:H526),$A$2:$B$996,2,FALSE),"")</f>
        <v/>
      </c>
    </row>
    <row r="527" spans="1:8" ht="15">
      <c r="A527" s="123">
        <f>IF(ISNUMBER(SEARCH('Cover Page'!$D$9,Table1[[#This Row],[School District]])),MAX($A$1:A526)+1,0)</f>
        <v>0</v>
      </c>
      <c r="B527" s="254" t="s">
        <v>629</v>
      </c>
      <c r="C527" s="255" t="s">
        <v>3001</v>
      </c>
      <c r="D527" s="256" t="s">
        <v>154</v>
      </c>
      <c r="E527" s="254" t="s">
        <v>1053</v>
      </c>
      <c r="F527" s="256" t="s">
        <v>1694</v>
      </c>
      <c r="G527" s="123" t="str">
        <f ca="1"/>
        <v>Pawnee CUSD 11</v>
      </c>
      <c r="H527" s="123" t="str">
        <f>IFERROR(VLOOKUP(ROWS($H$2:H527),$A$2:$B$996,2,FALSE),"")</f>
        <v/>
      </c>
    </row>
    <row r="528" spans="1:8" ht="15" customHeight="1">
      <c r="A528" s="123">
        <f>IF(ISNUMBER(SEARCH('Cover Page'!$D$9,Table1[[#This Row],[School District]])),MAX($A$1:A527)+1,0)</f>
        <v>0</v>
      </c>
      <c r="B528" s="254" t="s">
        <v>630</v>
      </c>
      <c r="C528" s="255" t="s">
        <v>3002</v>
      </c>
      <c r="D528" s="256" t="s">
        <v>156</v>
      </c>
      <c r="E528" s="254" t="s">
        <v>2359</v>
      </c>
      <c r="F528" s="256" t="s">
        <v>1738</v>
      </c>
      <c r="G528" s="123" t="str">
        <f ca="1"/>
        <v>Pawnee CUSD 11</v>
      </c>
      <c r="H528" s="123" t="str">
        <f>IFERROR(VLOOKUP(ROWS($H$2:H528),$A$2:$B$996,2,FALSE),"")</f>
        <v/>
      </c>
    </row>
    <row r="529" spans="1:8" ht="15">
      <c r="A529" s="123">
        <f>IF(ISNUMBER(SEARCH('Cover Page'!$D$9,Table1[[#This Row],[School District]])),MAX($A$1:A528)+1,0)</f>
        <v>0</v>
      </c>
      <c r="B529" s="254" t="s">
        <v>631</v>
      </c>
      <c r="C529" s="255" t="s">
        <v>3003</v>
      </c>
      <c r="D529" s="256" t="s">
        <v>155</v>
      </c>
      <c r="E529" s="254" t="s">
        <v>1059</v>
      </c>
      <c r="F529" s="256" t="s">
        <v>1739</v>
      </c>
      <c r="G529" s="123" t="str">
        <f ca="1"/>
        <v>Pawnee CUSD 11</v>
      </c>
      <c r="H529" s="123" t="str">
        <f>IFERROR(VLOOKUP(ROWS($H$2:H529),$A$2:$B$996,2,FALSE),"")</f>
        <v/>
      </c>
    </row>
    <row r="530" spans="1:8" ht="15">
      <c r="A530" s="123">
        <f>IF(ISNUMBER(SEARCH('Cover Page'!$D$9,Table1[[#This Row],[School District]])),MAX($A$1:A529)+1,0)</f>
        <v>0</v>
      </c>
      <c r="B530" s="254" t="s">
        <v>1740</v>
      </c>
      <c r="C530" s="255" t="s">
        <v>3004</v>
      </c>
      <c r="D530" s="256" t="s">
        <v>154</v>
      </c>
      <c r="E530" s="254" t="s">
        <v>1059</v>
      </c>
      <c r="F530" s="256" t="s">
        <v>1741</v>
      </c>
      <c r="G530" s="123" t="str">
        <f ca="1"/>
        <v>Pawnee CUSD 11</v>
      </c>
      <c r="H530" s="123" t="str">
        <f>IFERROR(VLOOKUP(ROWS($H$2:H530),$A$2:$B$996,2,FALSE),"")</f>
        <v/>
      </c>
    </row>
    <row r="531" spans="1:8" ht="15">
      <c r="A531" s="123">
        <f>IF(ISNUMBER(SEARCH('Cover Page'!$D$9,Table1[[#This Row],[School District]])),MAX($A$1:A530)+1,0)</f>
        <v>0</v>
      </c>
      <c r="B531" s="254" t="s">
        <v>632</v>
      </c>
      <c r="C531" s="255" t="s">
        <v>3005</v>
      </c>
      <c r="D531" s="256" t="s">
        <v>156</v>
      </c>
      <c r="E531" s="254" t="s">
        <v>2360</v>
      </c>
      <c r="F531" s="256" t="s">
        <v>1742</v>
      </c>
      <c r="G531" s="123" t="str">
        <f ca="1"/>
        <v>Pawnee CUSD 11</v>
      </c>
      <c r="H531" s="123" t="str">
        <f>IFERROR(VLOOKUP(ROWS($H$2:H531),$A$2:$B$996,2,FALSE),"")</f>
        <v/>
      </c>
    </row>
    <row r="532" spans="1:8" ht="15">
      <c r="A532" s="123">
        <f>IF(ISNUMBER(SEARCH('Cover Page'!$D$9,Table1[[#This Row],[School District]])),MAX($A$1:A531)+1,0)</f>
        <v>0</v>
      </c>
      <c r="B532" s="254" t="s">
        <v>1743</v>
      </c>
      <c r="C532" s="255" t="s">
        <v>3006</v>
      </c>
      <c r="D532" s="256" t="s">
        <v>201</v>
      </c>
      <c r="E532" s="254" t="s">
        <v>1259</v>
      </c>
      <c r="F532" s="256" t="s">
        <v>1744</v>
      </c>
      <c r="G532" s="123" t="str">
        <f ca="1"/>
        <v>Pawnee CUSD 11</v>
      </c>
      <c r="H532" s="123" t="str">
        <f>IFERROR(VLOOKUP(ROWS($H$2:H532),$A$2:$B$996,2,FALSE),"")</f>
        <v/>
      </c>
    </row>
    <row r="533" spans="1:8" ht="15">
      <c r="A533" s="123">
        <f>IF(ISNUMBER(SEARCH('Cover Page'!$D$9,Table1[[#This Row],[School District]])),MAX($A$1:A532)+1,0)</f>
        <v>0</v>
      </c>
      <c r="B533" s="254" t="s">
        <v>633</v>
      </c>
      <c r="C533" s="255" t="s">
        <v>3007</v>
      </c>
      <c r="D533" s="256" t="s">
        <v>156</v>
      </c>
      <c r="E533" s="254" t="s">
        <v>2300</v>
      </c>
      <c r="F533" s="256" t="s">
        <v>1745</v>
      </c>
      <c r="G533" s="123" t="str">
        <f ca="1"/>
        <v>Pawnee CUSD 11</v>
      </c>
      <c r="H533" s="123" t="str">
        <f>IFERROR(VLOOKUP(ROWS($H$2:H533),$A$2:$B$996,2,FALSE),"")</f>
        <v/>
      </c>
    </row>
    <row r="534" spans="1:8" ht="15">
      <c r="A534" s="123">
        <f>IF(ISNUMBER(SEARCH('Cover Page'!$D$9,Table1[[#This Row],[School District]])),MAX($A$1:A533)+1,0)</f>
        <v>0</v>
      </c>
      <c r="B534" s="254" t="s">
        <v>1746</v>
      </c>
      <c r="C534" s="255" t="s">
        <v>3008</v>
      </c>
      <c r="D534" s="256" t="s">
        <v>156</v>
      </c>
      <c r="E534" s="254" t="s">
        <v>2297</v>
      </c>
      <c r="F534" s="256" t="s">
        <v>1747</v>
      </c>
      <c r="G534" s="123" t="str">
        <f ca="1"/>
        <v>Pawnee CUSD 11</v>
      </c>
      <c r="H534" s="123" t="str">
        <f>IFERROR(VLOOKUP(ROWS($H$2:H534),$A$2:$B$996,2,FALSE),"")</f>
        <v/>
      </c>
    </row>
    <row r="535" spans="1:8" ht="15">
      <c r="A535" s="123">
        <f>IF(ISNUMBER(SEARCH('Cover Page'!$D$9,Table1[[#This Row],[School District]])),MAX($A$1:A534)+1,0)</f>
        <v>0</v>
      </c>
      <c r="B535" s="254" t="s">
        <v>634</v>
      </c>
      <c r="C535" s="255" t="s">
        <v>3009</v>
      </c>
      <c r="D535" s="256" t="s">
        <v>154</v>
      </c>
      <c r="E535" s="254" t="s">
        <v>2302</v>
      </c>
      <c r="F535" s="256" t="s">
        <v>1748</v>
      </c>
      <c r="G535" s="123" t="str">
        <f ca="1"/>
        <v>Pawnee CUSD 11</v>
      </c>
      <c r="H535" s="123" t="str">
        <f>IFERROR(VLOOKUP(ROWS($H$2:H535),$A$2:$B$996,2,FALSE),"")</f>
        <v/>
      </c>
    </row>
    <row r="536" spans="1:8" ht="15">
      <c r="A536" s="123">
        <f>IF(ISNUMBER(SEARCH('Cover Page'!$D$9,Table1[[#This Row],[School District]])),MAX($A$1:A535)+1,0)</f>
        <v>0</v>
      </c>
      <c r="B536" s="254" t="s">
        <v>635</v>
      </c>
      <c r="C536" s="255" t="s">
        <v>3010</v>
      </c>
      <c r="D536" s="256" t="s">
        <v>154</v>
      </c>
      <c r="E536" s="254" t="s">
        <v>2325</v>
      </c>
      <c r="F536" s="256" t="s">
        <v>1749</v>
      </c>
      <c r="G536" s="123" t="str">
        <f ca="1"/>
        <v>Pawnee CUSD 11</v>
      </c>
      <c r="H536" s="123" t="str">
        <f>IFERROR(VLOOKUP(ROWS($H$2:H536),$A$2:$B$996,2,FALSE),"")</f>
        <v/>
      </c>
    </row>
    <row r="537" spans="1:8" ht="15">
      <c r="A537" s="123">
        <f>IF(ISNUMBER(SEARCH('Cover Page'!$D$9,Table1[[#This Row],[School District]])),MAX($A$1:A536)+1,0)</f>
        <v>0</v>
      </c>
      <c r="B537" s="254" t="s">
        <v>636</v>
      </c>
      <c r="C537" s="255" t="s">
        <v>3011</v>
      </c>
      <c r="D537" s="256" t="s">
        <v>156</v>
      </c>
      <c r="E537" s="254" t="s">
        <v>1240</v>
      </c>
      <c r="F537" s="256" t="s">
        <v>1750</v>
      </c>
      <c r="G537" s="123" t="str">
        <f ca="1"/>
        <v>Pawnee CUSD 11</v>
      </c>
      <c r="H537" s="123" t="str">
        <f>IFERROR(VLOOKUP(ROWS($H$2:H537),$A$2:$B$996,2,FALSE),"")</f>
        <v/>
      </c>
    </row>
    <row r="538" spans="1:8" ht="15">
      <c r="A538" s="123">
        <f>IF(ISNUMBER(SEARCH('Cover Page'!$D$9,Table1[[#This Row],[School District]])),MAX($A$1:A537)+1,0)</f>
        <v>0</v>
      </c>
      <c r="B538" s="254" t="s">
        <v>637</v>
      </c>
      <c r="C538" s="255" t="s">
        <v>3012</v>
      </c>
      <c r="D538" s="256" t="s">
        <v>156</v>
      </c>
      <c r="E538" s="254" t="s">
        <v>1240</v>
      </c>
      <c r="F538" s="256" t="s">
        <v>1751</v>
      </c>
      <c r="G538" s="123" t="str">
        <f ca="1"/>
        <v>Pawnee CUSD 11</v>
      </c>
      <c r="H538" s="123" t="str">
        <f>IFERROR(VLOOKUP(ROWS($H$2:H538),$A$2:$B$996,2,FALSE),"")</f>
        <v/>
      </c>
    </row>
    <row r="539" spans="1:8" ht="15">
      <c r="A539" s="123">
        <f>IF(ISNUMBER(SEARCH('Cover Page'!$D$9,Table1[[#This Row],[School District]])),MAX($A$1:A538)+1,0)</f>
        <v>0</v>
      </c>
      <c r="B539" s="254" t="s">
        <v>638</v>
      </c>
      <c r="C539" s="255" t="s">
        <v>3013</v>
      </c>
      <c r="D539" s="256" t="s">
        <v>156</v>
      </c>
      <c r="E539" s="254" t="s">
        <v>2300</v>
      </c>
      <c r="F539" s="256" t="s">
        <v>1752</v>
      </c>
      <c r="G539" s="123" t="str">
        <f ca="1"/>
        <v>Pawnee CUSD 11</v>
      </c>
      <c r="H539" s="123" t="str">
        <f>IFERROR(VLOOKUP(ROWS($H$2:H539),$A$2:$B$996,2,FALSE),"")</f>
        <v/>
      </c>
    </row>
    <row r="540" spans="1:8" ht="15">
      <c r="A540" s="123">
        <f>IF(ISNUMBER(SEARCH('Cover Page'!$D$9,Table1[[#This Row],[School District]])),MAX($A$1:A539)+1,0)</f>
        <v>0</v>
      </c>
      <c r="B540" s="254" t="s">
        <v>1753</v>
      </c>
      <c r="C540" s="255" t="s">
        <v>3014</v>
      </c>
      <c r="D540" s="256" t="s">
        <v>156</v>
      </c>
      <c r="E540" s="254" t="s">
        <v>1633</v>
      </c>
      <c r="F540" s="256" t="s">
        <v>1754</v>
      </c>
      <c r="G540" s="123" t="str">
        <f ca="1"/>
        <v>Pawnee CUSD 11</v>
      </c>
      <c r="H540" s="123" t="str">
        <f>IFERROR(VLOOKUP(ROWS($H$2:H540),$A$2:$B$996,2,FALSE),"")</f>
        <v/>
      </c>
    </row>
    <row r="541" spans="1:8" ht="15">
      <c r="A541" s="123">
        <f>IF(ISNUMBER(SEARCH('Cover Page'!$D$9,Table1[[#This Row],[School District]])),MAX($A$1:A540)+1,0)</f>
        <v>0</v>
      </c>
      <c r="B541" s="254" t="s">
        <v>639</v>
      </c>
      <c r="C541" s="255" t="s">
        <v>3015</v>
      </c>
      <c r="D541" s="256" t="s">
        <v>154</v>
      </c>
      <c r="E541" s="254" t="s">
        <v>1053</v>
      </c>
      <c r="F541" s="256" t="s">
        <v>1755</v>
      </c>
      <c r="G541" s="123" t="str">
        <f ca="1"/>
        <v>Pawnee CUSD 11</v>
      </c>
      <c r="H541" s="123" t="str">
        <f>IFERROR(VLOOKUP(ROWS($H$2:H541),$A$2:$B$996,2,FALSE),"")</f>
        <v/>
      </c>
    </row>
    <row r="542" spans="1:8" ht="15">
      <c r="A542" s="123">
        <f>IF(ISNUMBER(SEARCH('Cover Page'!$D$9,Table1[[#This Row],[School District]])),MAX($A$1:A541)+1,0)</f>
        <v>0</v>
      </c>
      <c r="B542" s="254" t="s">
        <v>640</v>
      </c>
      <c r="C542" s="255" t="s">
        <v>3016</v>
      </c>
      <c r="D542" s="256" t="s">
        <v>156</v>
      </c>
      <c r="E542" s="254" t="s">
        <v>2361</v>
      </c>
      <c r="F542" s="256" t="s">
        <v>1756</v>
      </c>
      <c r="G542" s="123" t="str">
        <f ca="1"/>
        <v>Pawnee CUSD 11</v>
      </c>
      <c r="H542" s="123" t="str">
        <f>IFERROR(VLOOKUP(ROWS($H$2:H542),$A$2:$B$996,2,FALSE),"")</f>
        <v/>
      </c>
    </row>
    <row r="543" spans="1:8" ht="15">
      <c r="A543" s="123">
        <f>IF(ISNUMBER(SEARCH('Cover Page'!$D$9,Table1[[#This Row],[School District]])),MAX($A$1:A542)+1,0)</f>
        <v>0</v>
      </c>
      <c r="B543" s="254" t="s">
        <v>1757</v>
      </c>
      <c r="C543" s="255" t="s">
        <v>3017</v>
      </c>
      <c r="D543" s="256" t="s">
        <v>154</v>
      </c>
      <c r="E543" s="254" t="s">
        <v>1053</v>
      </c>
      <c r="F543" s="256" t="s">
        <v>1758</v>
      </c>
      <c r="G543" s="123" t="str">
        <f ca="1"/>
        <v>Pawnee CUSD 11</v>
      </c>
      <c r="H543" s="123" t="str">
        <f>IFERROR(VLOOKUP(ROWS($H$2:H543),$A$2:$B$996,2,FALSE),"")</f>
        <v/>
      </c>
    </row>
    <row r="544" spans="1:8" ht="15" customHeight="1">
      <c r="A544" s="123">
        <f>IF(ISNUMBER(SEARCH('Cover Page'!$D$9,Table1[[#This Row],[School District]])),MAX($A$1:A543)+1,0)</f>
        <v>0</v>
      </c>
      <c r="B544" s="254" t="s">
        <v>641</v>
      </c>
      <c r="C544" s="255" t="s">
        <v>3018</v>
      </c>
      <c r="D544" s="256" t="s">
        <v>154</v>
      </c>
      <c r="E544" s="254" t="s">
        <v>1170</v>
      </c>
      <c r="F544" s="256" t="s">
        <v>1759</v>
      </c>
      <c r="G544" s="123" t="str">
        <f ca="1"/>
        <v>Pawnee CUSD 11</v>
      </c>
      <c r="H544" s="123" t="str">
        <f>IFERROR(VLOOKUP(ROWS($H$2:H544),$A$2:$B$996,2,FALSE),"")</f>
        <v/>
      </c>
    </row>
    <row r="545" spans="1:8" ht="15">
      <c r="A545" s="123">
        <f>IF(ISNUMBER(SEARCH('Cover Page'!$D$9,Table1[[#This Row],[School District]])),MAX($A$1:A544)+1,0)</f>
        <v>0</v>
      </c>
      <c r="B545" s="254" t="s">
        <v>642</v>
      </c>
      <c r="C545" s="255" t="s">
        <v>3019</v>
      </c>
      <c r="D545" s="256" t="s">
        <v>154</v>
      </c>
      <c r="E545" s="254" t="s">
        <v>1143</v>
      </c>
      <c r="F545" s="256" t="s">
        <v>1760</v>
      </c>
      <c r="G545" s="123" t="str">
        <f ca="1"/>
        <v>Pawnee CUSD 11</v>
      </c>
      <c r="H545" s="123" t="str">
        <f>IFERROR(VLOOKUP(ROWS($H$2:H545),$A$2:$B$996,2,FALSE),"")</f>
        <v/>
      </c>
    </row>
    <row r="546" spans="1:8" ht="15" customHeight="1">
      <c r="A546" s="123">
        <f>IF(ISNUMBER(SEARCH('Cover Page'!$D$9,Table1[[#This Row],[School District]])),MAX($A$1:A545)+1,0)</f>
        <v>0</v>
      </c>
      <c r="B546" s="254" t="s">
        <v>643</v>
      </c>
      <c r="C546" s="255" t="s">
        <v>3020</v>
      </c>
      <c r="D546" s="256" t="s">
        <v>154</v>
      </c>
      <c r="E546" s="254" t="s">
        <v>2312</v>
      </c>
      <c r="F546" s="256" t="s">
        <v>1761</v>
      </c>
      <c r="G546" s="123" t="str">
        <f ca="1"/>
        <v>Pawnee CUSD 11</v>
      </c>
      <c r="H546" s="123" t="str">
        <f>IFERROR(VLOOKUP(ROWS($H$2:H546),$A$2:$B$996,2,FALSE),"")</f>
        <v/>
      </c>
    </row>
    <row r="547" spans="1:8" ht="15">
      <c r="A547" s="123">
        <f>IF(ISNUMBER(SEARCH('Cover Page'!$D$9,Table1[[#This Row],[School District]])),MAX($A$1:A546)+1,0)</f>
        <v>0</v>
      </c>
      <c r="B547" s="254" t="s">
        <v>644</v>
      </c>
      <c r="C547" s="255" t="s">
        <v>3021</v>
      </c>
      <c r="D547" s="256" t="s">
        <v>155</v>
      </c>
      <c r="E547" s="254" t="s">
        <v>1059</v>
      </c>
      <c r="F547" s="256" t="s">
        <v>1762</v>
      </c>
      <c r="G547" s="123" t="str">
        <f ca="1"/>
        <v>Pawnee CUSD 11</v>
      </c>
      <c r="H547" s="123" t="str">
        <f>IFERROR(VLOOKUP(ROWS($H$2:H547),$A$2:$B$996,2,FALSE),"")</f>
        <v/>
      </c>
    </row>
    <row r="548" spans="1:8" ht="15">
      <c r="A548" s="123">
        <f>IF(ISNUMBER(SEARCH('Cover Page'!$D$9,Table1[[#This Row],[School District]])),MAX($A$1:A547)+1,0)</f>
        <v>0</v>
      </c>
      <c r="B548" s="254" t="s">
        <v>645</v>
      </c>
      <c r="C548" s="255" t="s">
        <v>3022</v>
      </c>
      <c r="D548" s="256" t="s">
        <v>201</v>
      </c>
      <c r="E548" s="254" t="s">
        <v>1059</v>
      </c>
      <c r="F548" s="256" t="s">
        <v>1763</v>
      </c>
      <c r="G548" s="123" t="str">
        <f ca="1"/>
        <v>Pawnee CUSD 11</v>
      </c>
      <c r="H548" s="123" t="str">
        <f>IFERROR(VLOOKUP(ROWS($H$2:H548),$A$2:$B$996,2,FALSE),"")</f>
        <v/>
      </c>
    </row>
    <row r="549" spans="1:8" ht="15">
      <c r="A549" s="123">
        <f>IF(ISNUMBER(SEARCH('Cover Page'!$D$9,Table1[[#This Row],[School District]])),MAX($A$1:A548)+1,0)</f>
        <v>0</v>
      </c>
      <c r="B549" s="254" t="s">
        <v>1764</v>
      </c>
      <c r="C549" s="255" t="s">
        <v>3023</v>
      </c>
      <c r="D549" s="256" t="s">
        <v>156</v>
      </c>
      <c r="E549" s="254" t="s">
        <v>2362</v>
      </c>
      <c r="F549" s="256" t="s">
        <v>1765</v>
      </c>
      <c r="G549" s="123" t="str">
        <f ca="1"/>
        <v>Pawnee CUSD 11</v>
      </c>
      <c r="H549" s="123" t="str">
        <f>IFERROR(VLOOKUP(ROWS($H$2:H549),$A$2:$B$996,2,FALSE),"")</f>
        <v/>
      </c>
    </row>
    <row r="550" spans="1:8" ht="15">
      <c r="A550" s="123">
        <f>IF(ISNUMBER(SEARCH('Cover Page'!$D$9,Table1[[#This Row],[School District]])),MAX($A$1:A549)+1,0)</f>
        <v>0</v>
      </c>
      <c r="B550" s="254" t="s">
        <v>646</v>
      </c>
      <c r="C550" s="255" t="s">
        <v>3024</v>
      </c>
      <c r="D550" s="256" t="s">
        <v>201</v>
      </c>
      <c r="E550" s="254" t="s">
        <v>1154</v>
      </c>
      <c r="F550" s="256" t="s">
        <v>1766</v>
      </c>
      <c r="G550" s="123" t="str">
        <f ca="1"/>
        <v>Pawnee CUSD 11</v>
      </c>
      <c r="H550" s="123" t="str">
        <f>IFERROR(VLOOKUP(ROWS($H$2:H550),$A$2:$B$996,2,FALSE),"")</f>
        <v/>
      </c>
    </row>
    <row r="551" spans="1:8" ht="15">
      <c r="A551" s="123">
        <f>IF(ISNUMBER(SEARCH('Cover Page'!$D$9,Table1[[#This Row],[School District]])),MAX($A$1:A550)+1,0)</f>
        <v>0</v>
      </c>
      <c r="B551" s="254" t="s">
        <v>647</v>
      </c>
      <c r="C551" s="255" t="s">
        <v>3025</v>
      </c>
      <c r="D551" s="256" t="s">
        <v>154</v>
      </c>
      <c r="E551" s="254" t="s">
        <v>2302</v>
      </c>
      <c r="F551" s="256" t="s">
        <v>1767</v>
      </c>
      <c r="G551" s="123" t="str">
        <f ca="1"/>
        <v>Pawnee CUSD 11</v>
      </c>
      <c r="H551" s="123" t="str">
        <f>IFERROR(VLOOKUP(ROWS($H$2:H551),$A$2:$B$996,2,FALSE),"")</f>
        <v/>
      </c>
    </row>
    <row r="552" spans="1:8" ht="15">
      <c r="A552" s="123">
        <f>IF(ISNUMBER(SEARCH('Cover Page'!$D$9,Table1[[#This Row],[School District]])),MAX($A$1:A551)+1,0)</f>
        <v>0</v>
      </c>
      <c r="B552" s="254" t="s">
        <v>648</v>
      </c>
      <c r="C552" s="255" t="s">
        <v>3026</v>
      </c>
      <c r="D552" s="256" t="s">
        <v>154</v>
      </c>
      <c r="E552" s="254" t="s">
        <v>2325</v>
      </c>
      <c r="F552" s="256" t="s">
        <v>1768</v>
      </c>
      <c r="G552" s="123" t="str">
        <f ca="1"/>
        <v>Pawnee CUSD 11</v>
      </c>
      <c r="H552" s="123" t="str">
        <f>IFERROR(VLOOKUP(ROWS($H$2:H552),$A$2:$B$996,2,FALSE),"")</f>
        <v/>
      </c>
    </row>
    <row r="553" spans="1:8" ht="15">
      <c r="A553" s="123">
        <f>IF(ISNUMBER(SEARCH('Cover Page'!$D$9,Table1[[#This Row],[School District]])),MAX($A$1:A552)+1,0)</f>
        <v>0</v>
      </c>
      <c r="B553" s="254" t="s">
        <v>649</v>
      </c>
      <c r="C553" s="255" t="s">
        <v>3027</v>
      </c>
      <c r="D553" s="256" t="s">
        <v>155</v>
      </c>
      <c r="E553" s="254" t="s">
        <v>2325</v>
      </c>
      <c r="F553" s="256" t="s">
        <v>1769</v>
      </c>
      <c r="G553" s="123" t="str">
        <f ca="1"/>
        <v>Pawnee CUSD 11</v>
      </c>
      <c r="H553" s="123" t="str">
        <f>IFERROR(VLOOKUP(ROWS($H$2:H553),$A$2:$B$996,2,FALSE),"")</f>
        <v/>
      </c>
    </row>
    <row r="554" spans="1:8" ht="15">
      <c r="A554" s="123">
        <f>IF(ISNUMBER(SEARCH('Cover Page'!$D$9,Table1[[#This Row],[School District]])),MAX($A$1:A553)+1,0)</f>
        <v>0</v>
      </c>
      <c r="B554" s="254" t="s">
        <v>1770</v>
      </c>
      <c r="C554" s="255" t="s">
        <v>3028</v>
      </c>
      <c r="D554" s="256" t="s">
        <v>156</v>
      </c>
      <c r="E554" s="254" t="s">
        <v>1771</v>
      </c>
      <c r="F554" s="256" t="s">
        <v>1772</v>
      </c>
      <c r="G554" s="123" t="str">
        <f ca="1"/>
        <v>Pawnee CUSD 11</v>
      </c>
      <c r="H554" s="123" t="str">
        <f>IFERROR(VLOOKUP(ROWS($H$2:H554),$A$2:$B$996,2,FALSE),"")</f>
        <v/>
      </c>
    </row>
    <row r="555" spans="1:8" ht="15">
      <c r="A555" s="123">
        <f>IF(ISNUMBER(SEARCH('Cover Page'!$D$9,Table1[[#This Row],[School District]])),MAX($A$1:A554)+1,0)</f>
        <v>0</v>
      </c>
      <c r="B555" s="254" t="s">
        <v>650</v>
      </c>
      <c r="C555" s="255" t="s">
        <v>3029</v>
      </c>
      <c r="D555" s="256" t="s">
        <v>156</v>
      </c>
      <c r="E555" s="254" t="s">
        <v>1480</v>
      </c>
      <c r="F555" s="256" t="s">
        <v>1773</v>
      </c>
      <c r="G555" s="123" t="str">
        <f ca="1"/>
        <v>Pawnee CUSD 11</v>
      </c>
      <c r="H555" s="123" t="str">
        <f>IFERROR(VLOOKUP(ROWS($H$2:H555),$A$2:$B$996,2,FALSE),"")</f>
        <v/>
      </c>
    </row>
    <row r="556" spans="1:8" ht="15" customHeight="1">
      <c r="A556" s="123">
        <f>IF(ISNUMBER(SEARCH('Cover Page'!$D$9,Table1[[#This Row],[School District]])),MAX($A$1:A555)+1,0)</f>
        <v>0</v>
      </c>
      <c r="B556" s="254" t="s">
        <v>651</v>
      </c>
      <c r="C556" s="255" t="s">
        <v>3030</v>
      </c>
      <c r="D556" s="256" t="s">
        <v>156</v>
      </c>
      <c r="E556" s="254" t="s">
        <v>1276</v>
      </c>
      <c r="F556" s="256" t="s">
        <v>1774</v>
      </c>
      <c r="G556" s="123" t="str">
        <f ca="1"/>
        <v>Pawnee CUSD 11</v>
      </c>
      <c r="H556" s="123" t="str">
        <f>IFERROR(VLOOKUP(ROWS($H$2:H556),$A$2:$B$996,2,FALSE),"")</f>
        <v/>
      </c>
    </row>
    <row r="557" spans="1:8" ht="15">
      <c r="A557" s="123">
        <f>IF(ISNUMBER(SEARCH('Cover Page'!$D$9,Table1[[#This Row],[School District]])),MAX($A$1:A556)+1,0)</f>
        <v>0</v>
      </c>
      <c r="B557" s="254" t="s">
        <v>1775</v>
      </c>
      <c r="C557" s="255" t="s">
        <v>3031</v>
      </c>
      <c r="D557" s="256" t="s">
        <v>156</v>
      </c>
      <c r="E557" s="254" t="s">
        <v>1087</v>
      </c>
      <c r="F557" s="256" t="s">
        <v>1776</v>
      </c>
      <c r="G557" s="123" t="str">
        <f ca="1"/>
        <v>Pawnee CUSD 11</v>
      </c>
      <c r="H557" s="123" t="str">
        <f>IFERROR(VLOOKUP(ROWS($H$2:H557),$A$2:$B$996,2,FALSE),"")</f>
        <v/>
      </c>
    </row>
    <row r="558" spans="1:8" ht="15" customHeight="1">
      <c r="A558" s="123">
        <f>IF(ISNUMBER(SEARCH('Cover Page'!$D$9,Table1[[#This Row],[School District]])),MAX($A$1:A557)+1,0)</f>
        <v>0</v>
      </c>
      <c r="B558" s="254" t="s">
        <v>652</v>
      </c>
      <c r="C558" s="255" t="s">
        <v>3032</v>
      </c>
      <c r="D558" s="256" t="s">
        <v>156</v>
      </c>
      <c r="E558" s="254" t="s">
        <v>1202</v>
      </c>
      <c r="F558" s="256" t="s">
        <v>1777</v>
      </c>
      <c r="G558" s="123" t="str">
        <f ca="1"/>
        <v>Pawnee CUSD 11</v>
      </c>
      <c r="H558" s="123" t="str">
        <f>IFERROR(VLOOKUP(ROWS($H$2:H558),$A$2:$B$996,2,FALSE),"")</f>
        <v/>
      </c>
    </row>
    <row r="559" spans="1:8" ht="15" customHeight="1">
      <c r="A559" s="123">
        <f>IF(ISNUMBER(SEARCH('Cover Page'!$D$9,Table1[[#This Row],[School District]])),MAX($A$1:A558)+1,0)</f>
        <v>0</v>
      </c>
      <c r="B559" s="254" t="s">
        <v>653</v>
      </c>
      <c r="C559" s="255" t="s">
        <v>3033</v>
      </c>
      <c r="D559" s="256" t="s">
        <v>154</v>
      </c>
      <c r="E559" s="254" t="s">
        <v>1268</v>
      </c>
      <c r="F559" s="256" t="s">
        <v>1778</v>
      </c>
      <c r="G559" s="123" t="str">
        <f ca="1"/>
        <v>Pawnee CUSD 11</v>
      </c>
      <c r="H559" s="123" t="str">
        <f>IFERROR(VLOOKUP(ROWS($H$2:H559),$A$2:$B$996,2,FALSE),"")</f>
        <v/>
      </c>
    </row>
    <row r="560" spans="1:8" ht="15" customHeight="1">
      <c r="A560" s="123">
        <f>IF(ISNUMBER(SEARCH('Cover Page'!$D$9,Table1[[#This Row],[School District]])),MAX($A$1:A559)+1,0)</f>
        <v>0</v>
      </c>
      <c r="B560" s="254" t="s">
        <v>654</v>
      </c>
      <c r="C560" s="255" t="s">
        <v>3034</v>
      </c>
      <c r="D560" s="256" t="s">
        <v>156</v>
      </c>
      <c r="E560" s="254" t="s">
        <v>1161</v>
      </c>
      <c r="F560" s="256" t="s">
        <v>1779</v>
      </c>
      <c r="G560" s="123" t="str">
        <f ca="1"/>
        <v>Pawnee CUSD 11</v>
      </c>
      <c r="H560" s="123" t="str">
        <f>IFERROR(VLOOKUP(ROWS($H$2:H560),$A$2:$B$996,2,FALSE),"")</f>
        <v/>
      </c>
    </row>
    <row r="561" spans="1:8" ht="15">
      <c r="A561" s="123">
        <f>IF(ISNUMBER(SEARCH('Cover Page'!$D$9,Table1[[#This Row],[School District]])),MAX($A$1:A560)+1,0)</f>
        <v>0</v>
      </c>
      <c r="B561" s="254" t="s">
        <v>655</v>
      </c>
      <c r="C561" s="255" t="s">
        <v>3035</v>
      </c>
      <c r="D561" s="256" t="s">
        <v>154</v>
      </c>
      <c r="E561" s="254" t="s">
        <v>1053</v>
      </c>
      <c r="F561" s="256" t="s">
        <v>1780</v>
      </c>
      <c r="G561" s="123" t="str">
        <f ca="1"/>
        <v>Pawnee CUSD 11</v>
      </c>
      <c r="H561" s="123" t="str">
        <f>IFERROR(VLOOKUP(ROWS($H$2:H561),$A$2:$B$996,2,FALSE),"")</f>
        <v/>
      </c>
    </row>
    <row r="562" spans="1:8" ht="15">
      <c r="A562" s="123">
        <f>IF(ISNUMBER(SEARCH('Cover Page'!$D$9,Table1[[#This Row],[School District]])),MAX($A$1:A561)+1,0)</f>
        <v>0</v>
      </c>
      <c r="B562" s="254" t="s">
        <v>656</v>
      </c>
      <c r="C562" s="255" t="s">
        <v>3036</v>
      </c>
      <c r="D562" s="256" t="s">
        <v>201</v>
      </c>
      <c r="E562" s="254" t="s">
        <v>1423</v>
      </c>
      <c r="F562" s="256" t="s">
        <v>1781</v>
      </c>
      <c r="G562" s="123" t="str">
        <f ca="1"/>
        <v>Pawnee CUSD 11</v>
      </c>
      <c r="H562" s="123" t="str">
        <f>IFERROR(VLOOKUP(ROWS($H$2:H562),$A$2:$B$996,2,FALSE),"")</f>
        <v/>
      </c>
    </row>
    <row r="563" spans="1:8" ht="15">
      <c r="A563" s="123">
        <f>IF(ISNUMBER(SEARCH('Cover Page'!$D$9,Table1[[#This Row],[School District]])),MAX($A$1:A562)+1,0)</f>
        <v>0</v>
      </c>
      <c r="B563" s="254" t="s">
        <v>657</v>
      </c>
      <c r="C563" s="255" t="s">
        <v>3037</v>
      </c>
      <c r="D563" s="256" t="s">
        <v>201</v>
      </c>
      <c r="E563" s="254" t="s">
        <v>1106</v>
      </c>
      <c r="F563" s="256" t="s">
        <v>1782</v>
      </c>
      <c r="G563" s="123" t="str">
        <f ca="1"/>
        <v>Pawnee CUSD 11</v>
      </c>
      <c r="H563" s="123" t="str">
        <f>IFERROR(VLOOKUP(ROWS($H$2:H563),$A$2:$B$996,2,FALSE),"")</f>
        <v/>
      </c>
    </row>
    <row r="564" spans="1:8" ht="15">
      <c r="A564" s="123">
        <f>IF(ISNUMBER(SEARCH('Cover Page'!$D$9,Table1[[#This Row],[School District]])),MAX($A$1:A563)+1,0)</f>
        <v>0</v>
      </c>
      <c r="B564" s="254" t="s">
        <v>658</v>
      </c>
      <c r="C564" s="255" t="s">
        <v>3038</v>
      </c>
      <c r="D564" s="256" t="s">
        <v>156</v>
      </c>
      <c r="E564" s="254" t="s">
        <v>2433</v>
      </c>
      <c r="F564" s="256" t="s">
        <v>1783</v>
      </c>
      <c r="G564" s="123" t="str">
        <f ca="1"/>
        <v>Pawnee CUSD 11</v>
      </c>
      <c r="H564" s="123" t="str">
        <f>IFERROR(VLOOKUP(ROWS($H$2:H564),$A$2:$B$996,2,FALSE),"")</f>
        <v/>
      </c>
    </row>
    <row r="565" spans="1:8" ht="15">
      <c r="A565" s="123">
        <f>IF(ISNUMBER(SEARCH('Cover Page'!$D$9,Table1[[#This Row],[School District]])),MAX($A$1:A564)+1,0)</f>
        <v>0</v>
      </c>
      <c r="B565" s="254" t="s">
        <v>1784</v>
      </c>
      <c r="C565" s="255" t="s">
        <v>3039</v>
      </c>
      <c r="D565" s="256" t="s">
        <v>156</v>
      </c>
      <c r="E565" s="254" t="s">
        <v>1264</v>
      </c>
      <c r="F565" s="256" t="s">
        <v>1785</v>
      </c>
      <c r="G565" s="123" t="str">
        <f ca="1"/>
        <v>Pawnee CUSD 11</v>
      </c>
      <c r="H565" s="123" t="str">
        <f>IFERROR(VLOOKUP(ROWS($H$2:H565),$A$2:$B$996,2,FALSE),"")</f>
        <v/>
      </c>
    </row>
    <row r="566" spans="1:8" ht="15">
      <c r="A566" s="123">
        <f>IF(ISNUMBER(SEARCH('Cover Page'!$D$9,Table1[[#This Row],[School District]])),MAX($A$1:A565)+1,0)</f>
        <v>0</v>
      </c>
      <c r="B566" s="254" t="s">
        <v>659</v>
      </c>
      <c r="C566" s="255" t="s">
        <v>3040</v>
      </c>
      <c r="D566" s="256" t="s">
        <v>154</v>
      </c>
      <c r="E566" s="254" t="s">
        <v>1051</v>
      </c>
      <c r="F566" s="256" t="s">
        <v>1786</v>
      </c>
      <c r="G566" s="123" t="str">
        <f ca="1"/>
        <v>Pawnee CUSD 11</v>
      </c>
      <c r="H566" s="123" t="str">
        <f>IFERROR(VLOOKUP(ROWS($H$2:H566),$A$2:$B$996,2,FALSE),"")</f>
        <v/>
      </c>
    </row>
    <row r="567" spans="1:8" ht="15">
      <c r="A567" s="123">
        <f>IF(ISNUMBER(SEARCH('Cover Page'!$D$9,Table1[[#This Row],[School District]])),MAX($A$1:A566)+1,0)</f>
        <v>0</v>
      </c>
      <c r="B567" s="254" t="s">
        <v>1787</v>
      </c>
      <c r="C567" s="255" t="s">
        <v>3041</v>
      </c>
      <c r="D567" s="256" t="s">
        <v>154</v>
      </c>
      <c r="E567" s="254" t="s">
        <v>2363</v>
      </c>
      <c r="F567" s="256" t="s">
        <v>1788</v>
      </c>
      <c r="G567" s="123" t="str">
        <f ca="1"/>
        <v>Pawnee CUSD 11</v>
      </c>
      <c r="H567" s="123" t="str">
        <f>IFERROR(VLOOKUP(ROWS($H$2:H567),$A$2:$B$996,2,FALSE),"")</f>
        <v/>
      </c>
    </row>
    <row r="568" spans="1:8" ht="15">
      <c r="A568" s="123">
        <f>IF(ISNUMBER(SEARCH('Cover Page'!$D$9,Table1[[#This Row],[School District]])),MAX($A$1:A567)+1,0)</f>
        <v>0</v>
      </c>
      <c r="B568" s="254" t="s">
        <v>660</v>
      </c>
      <c r="C568" s="255" t="s">
        <v>3042</v>
      </c>
      <c r="D568" s="256" t="s">
        <v>154</v>
      </c>
      <c r="E568" s="254" t="s">
        <v>2300</v>
      </c>
      <c r="F568" s="256" t="s">
        <v>1789</v>
      </c>
      <c r="G568" s="123" t="str">
        <f ca="1"/>
        <v>Pawnee CUSD 11</v>
      </c>
      <c r="H568" s="123" t="str">
        <f>IFERROR(VLOOKUP(ROWS($H$2:H568),$A$2:$B$996,2,FALSE),"")</f>
        <v/>
      </c>
    </row>
    <row r="569" spans="1:8" ht="15">
      <c r="A569" s="123">
        <f>IF(ISNUMBER(SEARCH('Cover Page'!$D$9,Table1[[#This Row],[School District]])),MAX($A$1:A568)+1,0)</f>
        <v>0</v>
      </c>
      <c r="B569" s="254" t="s">
        <v>661</v>
      </c>
      <c r="C569" s="255" t="s">
        <v>3043</v>
      </c>
      <c r="D569" s="256" t="s">
        <v>154</v>
      </c>
      <c r="E569" s="254" t="s">
        <v>2364</v>
      </c>
      <c r="F569" s="256" t="s">
        <v>1790</v>
      </c>
      <c r="G569" s="123" t="str">
        <f ca="1"/>
        <v>Pawnee CUSD 11</v>
      </c>
      <c r="H569" s="123" t="str">
        <f>IFERROR(VLOOKUP(ROWS($H$2:H569),$A$2:$B$996,2,FALSE),"")</f>
        <v/>
      </c>
    </row>
    <row r="570" spans="1:8" ht="15">
      <c r="A570" s="123">
        <f>IF(ISNUMBER(SEARCH('Cover Page'!$D$9,Table1[[#This Row],[School District]])),MAX($A$1:A569)+1,0)</f>
        <v>0</v>
      </c>
      <c r="B570" s="254" t="s">
        <v>662</v>
      </c>
      <c r="C570" s="255" t="s">
        <v>3044</v>
      </c>
      <c r="D570" s="256" t="s">
        <v>155</v>
      </c>
      <c r="E570" s="254" t="s">
        <v>1170</v>
      </c>
      <c r="F570" s="256" t="s">
        <v>1791</v>
      </c>
      <c r="G570" s="123" t="str">
        <f ca="1"/>
        <v>Pawnee CUSD 11</v>
      </c>
      <c r="H570" s="123" t="str">
        <f>IFERROR(VLOOKUP(ROWS($H$2:H570),$A$2:$B$996,2,FALSE),"")</f>
        <v/>
      </c>
    </row>
    <row r="571" spans="1:8" ht="15">
      <c r="A571" s="123">
        <f>IF(ISNUMBER(SEARCH('Cover Page'!$D$9,Table1[[#This Row],[School District]])),MAX($A$1:A570)+1,0)</f>
        <v>0</v>
      </c>
      <c r="B571" s="254" t="s">
        <v>663</v>
      </c>
      <c r="C571" s="255" t="s">
        <v>3045</v>
      </c>
      <c r="D571" s="256" t="s">
        <v>154</v>
      </c>
      <c r="E571" s="254" t="s">
        <v>1123</v>
      </c>
      <c r="F571" s="256" t="s">
        <v>1792</v>
      </c>
      <c r="G571" s="123" t="str">
        <f ca="1"/>
        <v>Pawnee CUSD 11</v>
      </c>
      <c r="H571" s="123" t="str">
        <f>IFERROR(VLOOKUP(ROWS($H$2:H571),$A$2:$B$996,2,FALSE),"")</f>
        <v/>
      </c>
    </row>
    <row r="572" spans="1:8" ht="15">
      <c r="A572" s="123">
        <f>IF(ISNUMBER(SEARCH('Cover Page'!$D$9,Table1[[#This Row],[School District]])),MAX($A$1:A571)+1,0)</f>
        <v>0</v>
      </c>
      <c r="B572" s="254" t="s">
        <v>664</v>
      </c>
      <c r="C572" s="255" t="s">
        <v>3046</v>
      </c>
      <c r="D572" s="256" t="s">
        <v>156</v>
      </c>
      <c r="E572" s="254" t="s">
        <v>1150</v>
      </c>
      <c r="F572" s="256" t="s">
        <v>1793</v>
      </c>
      <c r="G572" s="123" t="str">
        <f ca="1"/>
        <v>Pawnee CUSD 11</v>
      </c>
      <c r="H572" s="123" t="str">
        <f>IFERROR(VLOOKUP(ROWS($H$2:H572),$A$2:$B$996,2,FALSE),"")</f>
        <v/>
      </c>
    </row>
    <row r="573" spans="1:8" ht="15">
      <c r="A573" s="123">
        <f>IF(ISNUMBER(SEARCH('Cover Page'!$D$9,Table1[[#This Row],[School District]])),MAX($A$1:A572)+1,0)</f>
        <v>0</v>
      </c>
      <c r="B573" s="254" t="s">
        <v>665</v>
      </c>
      <c r="C573" s="255" t="s">
        <v>3047</v>
      </c>
      <c r="D573" s="256" t="s">
        <v>156</v>
      </c>
      <c r="E573" s="254" t="s">
        <v>1168</v>
      </c>
      <c r="F573" s="256" t="s">
        <v>1794</v>
      </c>
      <c r="G573" s="123" t="str">
        <f ca="1"/>
        <v>Pawnee CUSD 11</v>
      </c>
      <c r="H573" s="123" t="str">
        <f>IFERROR(VLOOKUP(ROWS($H$2:H573),$A$2:$B$996,2,FALSE),"")</f>
        <v/>
      </c>
    </row>
    <row r="574" spans="1:8" ht="15" customHeight="1">
      <c r="A574" s="123">
        <f>IF(ISNUMBER(SEARCH('Cover Page'!$D$9,Table1[[#This Row],[School District]])),MAX($A$1:A573)+1,0)</f>
        <v>0</v>
      </c>
      <c r="B574" s="254" t="s">
        <v>666</v>
      </c>
      <c r="C574" s="255" t="s">
        <v>3048</v>
      </c>
      <c r="D574" s="256" t="s">
        <v>156</v>
      </c>
      <c r="E574" s="254" t="s">
        <v>1373</v>
      </c>
      <c r="F574" s="256" t="s">
        <v>1795</v>
      </c>
      <c r="G574" s="123" t="str">
        <f ca="1"/>
        <v>Pawnee CUSD 11</v>
      </c>
      <c r="H574" s="123" t="str">
        <f>IFERROR(VLOOKUP(ROWS($H$2:H574),$A$2:$B$996,2,FALSE),"")</f>
        <v/>
      </c>
    </row>
    <row r="575" spans="1:8" ht="15">
      <c r="A575" s="123">
        <f>IF(ISNUMBER(SEARCH('Cover Page'!$D$9,Table1[[#This Row],[School District]])),MAX($A$1:A574)+1,0)</f>
        <v>0</v>
      </c>
      <c r="B575" s="254" t="s">
        <v>667</v>
      </c>
      <c r="C575" s="255" t="s">
        <v>3049</v>
      </c>
      <c r="D575" s="256" t="s">
        <v>154</v>
      </c>
      <c r="E575" s="254" t="s">
        <v>1115</v>
      </c>
      <c r="F575" s="256" t="s">
        <v>1796</v>
      </c>
      <c r="G575" s="123" t="str">
        <f ca="1"/>
        <v>Pawnee CUSD 11</v>
      </c>
      <c r="H575" s="123" t="str">
        <f>IFERROR(VLOOKUP(ROWS($H$2:H575),$A$2:$B$996,2,FALSE),"")</f>
        <v/>
      </c>
    </row>
    <row r="576" spans="1:8" ht="15">
      <c r="A576" s="123">
        <f>IF(ISNUMBER(SEARCH('Cover Page'!$D$9,Table1[[#This Row],[School District]])),MAX($A$1:A575)+1,0)</f>
        <v>0</v>
      </c>
      <c r="B576" s="254" t="s">
        <v>668</v>
      </c>
      <c r="C576" s="255" t="s">
        <v>3050</v>
      </c>
      <c r="D576" s="256" t="s">
        <v>156</v>
      </c>
      <c r="E576" s="254" t="s">
        <v>1132</v>
      </c>
      <c r="F576" s="256" t="s">
        <v>1797</v>
      </c>
      <c r="G576" s="123" t="str">
        <f ca="1"/>
        <v>Pawnee CUSD 11</v>
      </c>
      <c r="H576" s="123" t="str">
        <f>IFERROR(VLOOKUP(ROWS($H$2:H576),$A$2:$B$996,2,FALSE),"")</f>
        <v/>
      </c>
    </row>
    <row r="577" spans="1:8" ht="15">
      <c r="A577" s="123">
        <f>IF(ISNUMBER(SEARCH('Cover Page'!$D$9,Table1[[#This Row],[School District]])),MAX($A$1:A576)+1,0)</f>
        <v>0</v>
      </c>
      <c r="B577" s="254" t="s">
        <v>669</v>
      </c>
      <c r="C577" s="255" t="s">
        <v>3051</v>
      </c>
      <c r="D577" s="256" t="s">
        <v>154</v>
      </c>
      <c r="E577" s="254" t="s">
        <v>1145</v>
      </c>
      <c r="F577" s="256" t="s">
        <v>1798</v>
      </c>
      <c r="G577" s="123" t="str">
        <f ca="1"/>
        <v>Pawnee CUSD 11</v>
      </c>
      <c r="H577" s="123" t="str">
        <f>IFERROR(VLOOKUP(ROWS($H$2:H577),$A$2:$B$996,2,FALSE),"")</f>
        <v/>
      </c>
    </row>
    <row r="578" spans="1:8" ht="15">
      <c r="A578" s="123">
        <f>IF(ISNUMBER(SEARCH('Cover Page'!$D$9,Table1[[#This Row],[School District]])),MAX($A$1:A577)+1,0)</f>
        <v>0</v>
      </c>
      <c r="B578" s="254" t="s">
        <v>670</v>
      </c>
      <c r="C578" s="255" t="s">
        <v>3052</v>
      </c>
      <c r="D578" s="256" t="s">
        <v>201</v>
      </c>
      <c r="E578" s="254" t="s">
        <v>1053</v>
      </c>
      <c r="F578" s="256" t="s">
        <v>1799</v>
      </c>
      <c r="G578" s="123" t="str">
        <f ca="1"/>
        <v>Pawnee CUSD 11</v>
      </c>
      <c r="H578" s="123" t="str">
        <f>IFERROR(VLOOKUP(ROWS($H$2:H578),$A$2:$B$996,2,FALSE),"")</f>
        <v/>
      </c>
    </row>
    <row r="579" spans="1:8" ht="15">
      <c r="A579" s="123">
        <f>IF(ISNUMBER(SEARCH('Cover Page'!$D$9,Table1[[#This Row],[School District]])),MAX($A$1:A578)+1,0)</f>
        <v>0</v>
      </c>
      <c r="B579" s="254" t="s">
        <v>671</v>
      </c>
      <c r="C579" s="255" t="s">
        <v>3053</v>
      </c>
      <c r="D579" s="256" t="s">
        <v>155</v>
      </c>
      <c r="E579" s="254" t="s">
        <v>1170</v>
      </c>
      <c r="F579" s="256" t="s">
        <v>1800</v>
      </c>
      <c r="G579" s="123" t="str">
        <f ca="1"/>
        <v>Pawnee CUSD 11</v>
      </c>
      <c r="H579" s="123" t="str">
        <f>IFERROR(VLOOKUP(ROWS($H$2:H579),$A$2:$B$996,2,FALSE),"")</f>
        <v/>
      </c>
    </row>
    <row r="580" spans="1:8" ht="15">
      <c r="A580" s="123">
        <f>IF(ISNUMBER(SEARCH('Cover Page'!$D$9,Table1[[#This Row],[School District]])),MAX($A$1:A579)+1,0)</f>
        <v>0</v>
      </c>
      <c r="B580" s="254" t="s">
        <v>672</v>
      </c>
      <c r="C580" s="255" t="s">
        <v>3054</v>
      </c>
      <c r="D580" s="256" t="s">
        <v>154</v>
      </c>
      <c r="E580" s="254" t="s">
        <v>1170</v>
      </c>
      <c r="F580" s="256" t="s">
        <v>1801</v>
      </c>
      <c r="G580" s="123" t="str">
        <f ca="1"/>
        <v>Pawnee CUSD 11</v>
      </c>
      <c r="H580" s="123" t="str">
        <f>IFERROR(VLOOKUP(ROWS($H$2:H580),$A$2:$B$996,2,FALSE),"")</f>
        <v/>
      </c>
    </row>
    <row r="581" spans="1:8" ht="15">
      <c r="A581" s="123">
        <f>IF(ISNUMBER(SEARCH('Cover Page'!$D$9,Table1[[#This Row],[School District]])),MAX($A$1:A580)+1,0)</f>
        <v>0</v>
      </c>
      <c r="B581" s="254" t="s">
        <v>673</v>
      </c>
      <c r="C581" s="255" t="s">
        <v>3055</v>
      </c>
      <c r="D581" s="256" t="s">
        <v>156</v>
      </c>
      <c r="E581" s="254" t="s">
        <v>1145</v>
      </c>
      <c r="F581" s="256" t="s">
        <v>1802</v>
      </c>
      <c r="G581" s="123" t="str">
        <f ca="1"/>
        <v>Pawnee CUSD 11</v>
      </c>
      <c r="H581" s="123" t="str">
        <f>IFERROR(VLOOKUP(ROWS($H$2:H581),$A$2:$B$996,2,FALSE),"")</f>
        <v/>
      </c>
    </row>
    <row r="582" spans="1:8" ht="15">
      <c r="A582" s="123">
        <f>IF(ISNUMBER(SEARCH('Cover Page'!$D$9,Table1[[#This Row],[School District]])),MAX($A$1:A581)+1,0)</f>
        <v>0</v>
      </c>
      <c r="B582" s="254" t="s">
        <v>674</v>
      </c>
      <c r="C582" s="255" t="s">
        <v>3056</v>
      </c>
      <c r="D582" s="256" t="s">
        <v>156</v>
      </c>
      <c r="E582" s="254" t="s">
        <v>2365</v>
      </c>
      <c r="F582" s="256" t="s">
        <v>1803</v>
      </c>
      <c r="G582" s="123" t="str">
        <f ca="1"/>
        <v>Pawnee CUSD 11</v>
      </c>
      <c r="H582" s="123" t="str">
        <f>IFERROR(VLOOKUP(ROWS($H$2:H582),$A$2:$B$996,2,FALSE),"")</f>
        <v/>
      </c>
    </row>
    <row r="583" spans="1:8" ht="15">
      <c r="A583" s="123">
        <f>IF(ISNUMBER(SEARCH('Cover Page'!$D$9,Table1[[#This Row],[School District]])),MAX($A$1:A582)+1,0)</f>
        <v>0</v>
      </c>
      <c r="B583" s="254" t="s">
        <v>675</v>
      </c>
      <c r="C583" s="255" t="s">
        <v>3057</v>
      </c>
      <c r="D583" s="256" t="s">
        <v>156</v>
      </c>
      <c r="E583" s="254" t="s">
        <v>1271</v>
      </c>
      <c r="F583" s="256" t="s">
        <v>1804</v>
      </c>
      <c r="G583" s="123" t="str">
        <f ca="1"/>
        <v>Pawnee CUSD 11</v>
      </c>
      <c r="H583" s="123" t="str">
        <f>IFERROR(VLOOKUP(ROWS($H$2:H583),$A$2:$B$996,2,FALSE),"")</f>
        <v/>
      </c>
    </row>
    <row r="584" spans="1:8" ht="15" customHeight="1">
      <c r="A584" s="123">
        <f>IF(ISNUMBER(SEARCH('Cover Page'!$D$9,Table1[[#This Row],[School District]])),MAX($A$1:A583)+1,0)</f>
        <v>0</v>
      </c>
      <c r="B584" s="254" t="s">
        <v>676</v>
      </c>
      <c r="C584" s="255" t="s">
        <v>3058</v>
      </c>
      <c r="D584" s="256" t="s">
        <v>154</v>
      </c>
      <c r="E584" s="254" t="s">
        <v>1053</v>
      </c>
      <c r="F584" s="256" t="s">
        <v>1805</v>
      </c>
      <c r="G584" s="123" t="str">
        <f ca="1"/>
        <v>Pawnee CUSD 11</v>
      </c>
      <c r="H584" s="123" t="str">
        <f>IFERROR(VLOOKUP(ROWS($H$2:H584),$A$2:$B$996,2,FALSE),"")</f>
        <v/>
      </c>
    </row>
    <row r="585" spans="1:8" ht="15">
      <c r="A585" s="123">
        <f>IF(ISNUMBER(SEARCH('Cover Page'!$D$9,Table1[[#This Row],[School District]])),MAX($A$1:A584)+1,0)</f>
        <v>0</v>
      </c>
      <c r="B585" s="254" t="s">
        <v>1806</v>
      </c>
      <c r="C585" s="255" t="s">
        <v>3059</v>
      </c>
      <c r="D585" s="256" t="s">
        <v>156</v>
      </c>
      <c r="E585" s="254" t="s">
        <v>2366</v>
      </c>
      <c r="F585" s="256" t="s">
        <v>1807</v>
      </c>
      <c r="G585" s="123" t="str">
        <f ca="1"/>
        <v>Pawnee CUSD 11</v>
      </c>
      <c r="H585" s="123" t="str">
        <f>IFERROR(VLOOKUP(ROWS($H$2:H585),$A$2:$B$996,2,FALSE),"")</f>
        <v/>
      </c>
    </row>
    <row r="586" spans="1:8" ht="15">
      <c r="A586" s="123">
        <f>IF(ISNUMBER(SEARCH('Cover Page'!$D$9,Table1[[#This Row],[School District]])),MAX($A$1:A585)+1,0)</f>
        <v>0</v>
      </c>
      <c r="B586" s="254" t="s">
        <v>1808</v>
      </c>
      <c r="C586" s="255" t="s">
        <v>3060</v>
      </c>
      <c r="D586" s="256" t="s">
        <v>154</v>
      </c>
      <c r="E586" s="254" t="s">
        <v>1053</v>
      </c>
      <c r="F586" s="256" t="s">
        <v>1809</v>
      </c>
      <c r="G586" s="123" t="str">
        <f ca="1"/>
        <v>Pawnee CUSD 11</v>
      </c>
      <c r="H586" s="123" t="str">
        <f>IFERROR(VLOOKUP(ROWS($H$2:H586),$A$2:$B$996,2,FALSE),"")</f>
        <v/>
      </c>
    </row>
    <row r="587" spans="1:8" ht="15">
      <c r="A587" s="123">
        <f>IF(ISNUMBER(SEARCH('Cover Page'!$D$9,Table1[[#This Row],[School District]])),MAX($A$1:A586)+1,0)</f>
        <v>0</v>
      </c>
      <c r="B587" s="254" t="s">
        <v>1810</v>
      </c>
      <c r="C587" s="255" t="s">
        <v>3061</v>
      </c>
      <c r="D587" s="256" t="s">
        <v>154</v>
      </c>
      <c r="E587" s="254" t="s">
        <v>1143</v>
      </c>
      <c r="F587" s="256" t="s">
        <v>1811</v>
      </c>
      <c r="G587" s="123" t="str">
        <f ca="1"/>
        <v>Pawnee CUSD 11</v>
      </c>
      <c r="H587" s="123" t="str">
        <f>IFERROR(VLOOKUP(ROWS($H$2:H587),$A$2:$B$996,2,FALSE),"")</f>
        <v/>
      </c>
    </row>
    <row r="588" spans="1:8" ht="15">
      <c r="A588" s="123">
        <f>IF(ISNUMBER(SEARCH('Cover Page'!$D$9,Table1[[#This Row],[School District]])),MAX($A$1:A587)+1,0)</f>
        <v>0</v>
      </c>
      <c r="B588" s="254" t="s">
        <v>677</v>
      </c>
      <c r="C588" s="255" t="s">
        <v>3062</v>
      </c>
      <c r="D588" s="256" t="s">
        <v>156</v>
      </c>
      <c r="E588" s="254" t="s">
        <v>1293</v>
      </c>
      <c r="F588" s="256" t="s">
        <v>1812</v>
      </c>
      <c r="G588" s="123" t="str">
        <f ca="1"/>
        <v>Pawnee CUSD 11</v>
      </c>
      <c r="H588" s="123" t="str">
        <f>IFERROR(VLOOKUP(ROWS($H$2:H588),$A$2:$B$996,2,FALSE),"")</f>
        <v/>
      </c>
    </row>
    <row r="589" spans="1:8" ht="15">
      <c r="A589" s="123">
        <f>IF(ISNUMBER(SEARCH('Cover Page'!$D$9,Table1[[#This Row],[School District]])),MAX($A$1:A588)+1,0)</f>
        <v>0</v>
      </c>
      <c r="B589" s="254" t="s">
        <v>1813</v>
      </c>
      <c r="C589" s="255" t="s">
        <v>3063</v>
      </c>
      <c r="D589" s="256" t="s">
        <v>201</v>
      </c>
      <c r="E589" s="254" t="s">
        <v>1143</v>
      </c>
      <c r="F589" s="256" t="s">
        <v>1814</v>
      </c>
      <c r="G589" s="123" t="str">
        <f ca="1"/>
        <v>Pawnee CUSD 11</v>
      </c>
      <c r="H589" s="123" t="str">
        <f>IFERROR(VLOOKUP(ROWS($H$2:H589),$A$2:$B$996,2,FALSE),"")</f>
        <v/>
      </c>
    </row>
    <row r="590" spans="1:8" ht="15">
      <c r="A590" s="123">
        <f>IF(ISNUMBER(SEARCH('Cover Page'!$D$9,Table1[[#This Row],[School District]])),MAX($A$1:A589)+1,0)</f>
        <v>0</v>
      </c>
      <c r="B590" s="254" t="s">
        <v>678</v>
      </c>
      <c r="C590" s="255" t="s">
        <v>3064</v>
      </c>
      <c r="D590" s="256" t="s">
        <v>155</v>
      </c>
      <c r="E590" s="254" t="s">
        <v>1143</v>
      </c>
      <c r="F590" s="256" t="s">
        <v>1814</v>
      </c>
      <c r="G590" s="123" t="str">
        <f ca="1"/>
        <v>Pawnee CUSD 11</v>
      </c>
      <c r="H590" s="123" t="str">
        <f>IFERROR(VLOOKUP(ROWS($H$2:H590),$A$2:$B$996,2,FALSE),"")</f>
        <v/>
      </c>
    </row>
    <row r="591" spans="1:8" ht="15">
      <c r="A591" s="123">
        <f>IF(ISNUMBER(SEARCH('Cover Page'!$D$9,Table1[[#This Row],[School District]])),MAX($A$1:A590)+1,0)</f>
        <v>0</v>
      </c>
      <c r="B591" s="254" t="s">
        <v>679</v>
      </c>
      <c r="C591" s="255" t="s">
        <v>3065</v>
      </c>
      <c r="D591" s="256" t="s">
        <v>156</v>
      </c>
      <c r="E591" s="254" t="s">
        <v>1087</v>
      </c>
      <c r="F591" s="256" t="s">
        <v>1815</v>
      </c>
      <c r="G591" s="123" t="str">
        <f ca="1"/>
        <v>Pawnee CUSD 11</v>
      </c>
      <c r="H591" s="123" t="str">
        <f>IFERROR(VLOOKUP(ROWS($H$2:H591),$A$2:$B$996,2,FALSE),"")</f>
        <v/>
      </c>
    </row>
    <row r="592" spans="1:8" ht="15">
      <c r="A592" s="123">
        <f>IF(ISNUMBER(SEARCH('Cover Page'!$D$9,Table1[[#This Row],[School District]])),MAX($A$1:A591)+1,0)</f>
        <v>0</v>
      </c>
      <c r="B592" s="254" t="s">
        <v>680</v>
      </c>
      <c r="C592" s="255" t="s">
        <v>3066</v>
      </c>
      <c r="D592" s="256" t="s">
        <v>156</v>
      </c>
      <c r="E592" s="254" t="s">
        <v>1164</v>
      </c>
      <c r="F592" s="256" t="s">
        <v>1816</v>
      </c>
      <c r="G592" s="123" t="str">
        <f ca="1"/>
        <v>Pawnee CUSD 11</v>
      </c>
      <c r="H592" s="123" t="str">
        <f>IFERROR(VLOOKUP(ROWS($H$2:H592),$A$2:$B$996,2,FALSE),"")</f>
        <v/>
      </c>
    </row>
    <row r="593" spans="1:8" ht="15">
      <c r="A593" s="123">
        <f>IF(ISNUMBER(SEARCH('Cover Page'!$D$9,Table1[[#This Row],[School District]])),MAX($A$1:A592)+1,0)</f>
        <v>0</v>
      </c>
      <c r="B593" s="254" t="s">
        <v>1817</v>
      </c>
      <c r="C593" s="255" t="s">
        <v>3067</v>
      </c>
      <c r="D593" s="256" t="s">
        <v>155</v>
      </c>
      <c r="E593" s="254" t="s">
        <v>1051</v>
      </c>
      <c r="F593" s="256" t="s">
        <v>1818</v>
      </c>
      <c r="G593" s="123" t="str">
        <f ca="1"/>
        <v>Pawnee CUSD 11</v>
      </c>
      <c r="H593" s="123" t="str">
        <f>IFERROR(VLOOKUP(ROWS($H$2:H593),$A$2:$B$996,2,FALSE),"")</f>
        <v/>
      </c>
    </row>
    <row r="594" spans="1:8" ht="15">
      <c r="A594" s="123">
        <f>IF(ISNUMBER(SEARCH('Cover Page'!$D$9,Table1[[#This Row],[School District]])),MAX($A$1:A593)+1,0)</f>
        <v>0</v>
      </c>
      <c r="B594" s="254" t="s">
        <v>681</v>
      </c>
      <c r="C594" s="255" t="s">
        <v>3068</v>
      </c>
      <c r="D594" s="256" t="s">
        <v>154</v>
      </c>
      <c r="E594" s="254" t="s">
        <v>1051</v>
      </c>
      <c r="F594" s="256" t="s">
        <v>1819</v>
      </c>
      <c r="G594" s="123" t="str">
        <f ca="1"/>
        <v>Pawnee CUSD 11</v>
      </c>
      <c r="H594" s="123" t="str">
        <f>IFERROR(VLOOKUP(ROWS($H$2:H594),$A$2:$B$996,2,FALSE),"")</f>
        <v/>
      </c>
    </row>
    <row r="595" spans="1:8" ht="15">
      <c r="A595" s="123">
        <f>IF(ISNUMBER(SEARCH('Cover Page'!$D$9,Table1[[#This Row],[School District]])),MAX($A$1:A594)+1,0)</f>
        <v>0</v>
      </c>
      <c r="B595" s="254" t="s">
        <v>682</v>
      </c>
      <c r="C595" s="255" t="s">
        <v>3069</v>
      </c>
      <c r="D595" s="256" t="s">
        <v>156</v>
      </c>
      <c r="E595" s="254" t="s">
        <v>1215</v>
      </c>
      <c r="F595" s="256" t="s">
        <v>1820</v>
      </c>
      <c r="G595" s="123" t="str">
        <f ca="1"/>
        <v>Pawnee CUSD 11</v>
      </c>
      <c r="H595" s="123" t="str">
        <f>IFERROR(VLOOKUP(ROWS($H$2:H595),$A$2:$B$996,2,FALSE),"")</f>
        <v/>
      </c>
    </row>
    <row r="596" spans="1:8" ht="15">
      <c r="A596" s="123">
        <f>IF(ISNUMBER(SEARCH('Cover Page'!$D$9,Table1[[#This Row],[School District]])),MAX($A$1:A595)+1,0)</f>
        <v>0</v>
      </c>
      <c r="B596" s="254" t="s">
        <v>1821</v>
      </c>
      <c r="C596" s="255" t="s">
        <v>3070</v>
      </c>
      <c r="D596" s="256" t="s">
        <v>154</v>
      </c>
      <c r="E596" s="254" t="s">
        <v>1271</v>
      </c>
      <c r="F596" s="256" t="s">
        <v>1822</v>
      </c>
      <c r="G596" s="123" t="str">
        <f ca="1"/>
        <v>Pawnee CUSD 11</v>
      </c>
      <c r="H596" s="123" t="str">
        <f>IFERROR(VLOOKUP(ROWS($H$2:H596),$A$2:$B$996,2,FALSE),"")</f>
        <v/>
      </c>
    </row>
    <row r="597" spans="1:8" ht="15">
      <c r="A597" s="123">
        <f>IF(ISNUMBER(SEARCH('Cover Page'!$D$9,Table1[[#This Row],[School District]])),MAX($A$1:A596)+1,0)</f>
        <v>0</v>
      </c>
      <c r="B597" s="254" t="s">
        <v>683</v>
      </c>
      <c r="C597" s="255" t="s">
        <v>3071</v>
      </c>
      <c r="D597" s="256" t="s">
        <v>156</v>
      </c>
      <c r="E597" s="254" t="s">
        <v>2367</v>
      </c>
      <c r="F597" s="256" t="s">
        <v>1823</v>
      </c>
      <c r="G597" s="123" t="str">
        <f ca="1"/>
        <v>Pawnee CUSD 11</v>
      </c>
      <c r="H597" s="123" t="str">
        <f>IFERROR(VLOOKUP(ROWS($H$2:H597),$A$2:$B$996,2,FALSE),"")</f>
        <v/>
      </c>
    </row>
    <row r="598" spans="1:8" ht="15">
      <c r="A598" s="123">
        <f>IF(ISNUMBER(SEARCH('Cover Page'!$D$9,Table1[[#This Row],[School District]])),MAX($A$1:A597)+1,0)</f>
        <v>0</v>
      </c>
      <c r="B598" s="254" t="s">
        <v>684</v>
      </c>
      <c r="C598" s="255" t="s">
        <v>3072</v>
      </c>
      <c r="D598" s="256" t="s">
        <v>154</v>
      </c>
      <c r="E598" s="254" t="s">
        <v>1096</v>
      </c>
      <c r="F598" s="256" t="s">
        <v>1824</v>
      </c>
      <c r="G598" s="123" t="str">
        <f ca="1"/>
        <v>Pawnee CUSD 11</v>
      </c>
      <c r="H598" s="123" t="str">
        <f>IFERROR(VLOOKUP(ROWS($H$2:H598),$A$2:$B$996,2,FALSE),"")</f>
        <v/>
      </c>
    </row>
    <row r="599" spans="1:8" ht="15">
      <c r="A599" s="123">
        <f>IF(ISNUMBER(SEARCH('Cover Page'!$D$9,Table1[[#This Row],[School District]])),MAX($A$1:A598)+1,0)</f>
        <v>0</v>
      </c>
      <c r="B599" s="254" t="s">
        <v>685</v>
      </c>
      <c r="C599" s="255" t="s">
        <v>3073</v>
      </c>
      <c r="D599" s="256" t="s">
        <v>155</v>
      </c>
      <c r="E599" s="254" t="s">
        <v>2368</v>
      </c>
      <c r="F599" s="256" t="s">
        <v>1825</v>
      </c>
      <c r="G599" s="123" t="str">
        <f ca="1"/>
        <v>Pawnee CUSD 11</v>
      </c>
      <c r="H599" s="123" t="str">
        <f>IFERROR(VLOOKUP(ROWS($H$2:H599),$A$2:$B$996,2,FALSE),"")</f>
        <v/>
      </c>
    </row>
    <row r="600" spans="1:8" ht="15">
      <c r="A600" s="123">
        <f>IF(ISNUMBER(SEARCH('Cover Page'!$D$9,Table1[[#This Row],[School District]])),MAX($A$1:A599)+1,0)</f>
        <v>0</v>
      </c>
      <c r="B600" s="254" t="s">
        <v>686</v>
      </c>
      <c r="C600" s="255" t="s">
        <v>3074</v>
      </c>
      <c r="D600" s="256" t="s">
        <v>156</v>
      </c>
      <c r="E600" s="254" t="s">
        <v>1237</v>
      </c>
      <c r="F600" s="256" t="s">
        <v>1826</v>
      </c>
      <c r="G600" s="123" t="str">
        <f ca="1"/>
        <v>Pawnee CUSD 11</v>
      </c>
      <c r="H600" s="123" t="str">
        <f>IFERROR(VLOOKUP(ROWS($H$2:H600),$A$2:$B$996,2,FALSE),"")</f>
        <v/>
      </c>
    </row>
    <row r="601" spans="1:8" ht="15">
      <c r="A601" s="123">
        <f>IF(ISNUMBER(SEARCH('Cover Page'!$D$9,Table1[[#This Row],[School District]])),MAX($A$1:A600)+1,0)</f>
        <v>0</v>
      </c>
      <c r="B601" s="254" t="s">
        <v>687</v>
      </c>
      <c r="C601" s="255" t="s">
        <v>3075</v>
      </c>
      <c r="D601" s="256" t="s">
        <v>156</v>
      </c>
      <c r="E601" s="254" t="s">
        <v>1347</v>
      </c>
      <c r="F601" s="256" t="s">
        <v>1827</v>
      </c>
      <c r="G601" s="123" t="str">
        <f ca="1"/>
        <v>Pawnee CUSD 11</v>
      </c>
      <c r="H601" s="123" t="str">
        <f>IFERROR(VLOOKUP(ROWS($H$2:H601),$A$2:$B$996,2,FALSE),"")</f>
        <v/>
      </c>
    </row>
    <row r="602" spans="1:8" ht="15">
      <c r="A602" s="123">
        <f>IF(ISNUMBER(SEARCH('Cover Page'!$D$9,Table1[[#This Row],[School District]])),MAX($A$1:A601)+1,0)</f>
        <v>0</v>
      </c>
      <c r="B602" s="254" t="s">
        <v>688</v>
      </c>
      <c r="C602" s="255" t="s">
        <v>3076</v>
      </c>
      <c r="D602" s="256" t="s">
        <v>154</v>
      </c>
      <c r="E602" s="254" t="s">
        <v>1170</v>
      </c>
      <c r="F602" s="256" t="s">
        <v>1828</v>
      </c>
      <c r="G602" s="123" t="str">
        <f ca="1"/>
        <v>Pawnee CUSD 11</v>
      </c>
      <c r="H602" s="123" t="str">
        <f>IFERROR(VLOOKUP(ROWS($H$2:H602),$A$2:$B$996,2,FALSE),"")</f>
        <v/>
      </c>
    </row>
    <row r="603" spans="1:8" ht="15">
      <c r="A603" s="123">
        <f>IF(ISNUMBER(SEARCH('Cover Page'!$D$9,Table1[[#This Row],[School District]])),MAX($A$1:A602)+1,0)</f>
        <v>0</v>
      </c>
      <c r="B603" s="254" t="s">
        <v>689</v>
      </c>
      <c r="C603" s="255" t="s">
        <v>3077</v>
      </c>
      <c r="D603" s="256" t="s">
        <v>156</v>
      </c>
      <c r="E603" s="254" t="s">
        <v>2300</v>
      </c>
      <c r="F603" s="256" t="s">
        <v>1829</v>
      </c>
      <c r="G603" s="123" t="str">
        <f ca="1"/>
        <v>Pawnee CUSD 11</v>
      </c>
      <c r="H603" s="123" t="str">
        <f>IFERROR(VLOOKUP(ROWS($H$2:H603),$A$2:$B$996,2,FALSE),"")</f>
        <v/>
      </c>
    </row>
    <row r="604" spans="1:8" ht="15">
      <c r="A604" s="123">
        <f>IF(ISNUMBER(SEARCH('Cover Page'!$D$9,Table1[[#This Row],[School District]])),MAX($A$1:A603)+1,0)</f>
        <v>0</v>
      </c>
      <c r="B604" s="254" t="s">
        <v>690</v>
      </c>
      <c r="C604" s="255" t="s">
        <v>3078</v>
      </c>
      <c r="D604" s="256" t="s">
        <v>156</v>
      </c>
      <c r="E604" s="254" t="s">
        <v>2434</v>
      </c>
      <c r="F604" s="256" t="s">
        <v>1830</v>
      </c>
      <c r="G604" s="123" t="str">
        <f ca="1"/>
        <v>Pawnee CUSD 11</v>
      </c>
      <c r="H604" s="123" t="str">
        <f>IFERROR(VLOOKUP(ROWS($H$2:H604),$A$2:$B$996,2,FALSE),"")</f>
        <v/>
      </c>
    </row>
    <row r="605" spans="1:8" ht="15">
      <c r="A605" s="123">
        <f>IF(ISNUMBER(SEARCH('Cover Page'!$D$9,Table1[[#This Row],[School District]])),MAX($A$1:A604)+1,0)</f>
        <v>0</v>
      </c>
      <c r="B605" s="254" t="s">
        <v>691</v>
      </c>
      <c r="C605" s="255" t="s">
        <v>3079</v>
      </c>
      <c r="D605" s="256" t="s">
        <v>154</v>
      </c>
      <c r="E605" s="254" t="s">
        <v>2369</v>
      </c>
      <c r="F605" s="256" t="s">
        <v>1831</v>
      </c>
      <c r="G605" s="123" t="str">
        <f ca="1"/>
        <v>Pawnee CUSD 11</v>
      </c>
      <c r="H605" s="123" t="str">
        <f>IFERROR(VLOOKUP(ROWS($H$2:H605),$A$2:$B$996,2,FALSE),"")</f>
        <v/>
      </c>
    </row>
    <row r="606" spans="1:8" ht="15">
      <c r="A606" s="123">
        <f>IF(ISNUMBER(SEARCH('Cover Page'!$D$9,Table1[[#This Row],[School District]])),MAX($A$1:A605)+1,0)</f>
        <v>0</v>
      </c>
      <c r="B606" s="254" t="s">
        <v>692</v>
      </c>
      <c r="C606" s="255" t="s">
        <v>3080</v>
      </c>
      <c r="D606" s="256" t="s">
        <v>154</v>
      </c>
      <c r="E606" s="254" t="s">
        <v>2370</v>
      </c>
      <c r="F606" s="256" t="s">
        <v>1832</v>
      </c>
      <c r="G606" s="123" t="str">
        <f ca="1"/>
        <v>Pawnee CUSD 11</v>
      </c>
      <c r="H606" s="123" t="str">
        <f>IFERROR(VLOOKUP(ROWS($H$2:H606),$A$2:$B$996,2,FALSE),"")</f>
        <v/>
      </c>
    </row>
    <row r="607" spans="1:8" ht="15">
      <c r="A607" s="123">
        <f>IF(ISNUMBER(SEARCH('Cover Page'!$D$9,Table1[[#This Row],[School District]])),MAX($A$1:A606)+1,0)</f>
        <v>0</v>
      </c>
      <c r="B607" s="254" t="s">
        <v>693</v>
      </c>
      <c r="C607" s="255" t="s">
        <v>3081</v>
      </c>
      <c r="D607" s="256" t="s">
        <v>154</v>
      </c>
      <c r="E607" s="254" t="s">
        <v>1123</v>
      </c>
      <c r="F607" s="256" t="s">
        <v>1833</v>
      </c>
      <c r="G607" s="123" t="str">
        <f ca="1"/>
        <v>Pawnee CUSD 11</v>
      </c>
      <c r="H607" s="123" t="str">
        <f>IFERROR(VLOOKUP(ROWS($H$2:H607),$A$2:$B$996,2,FALSE),"")</f>
        <v/>
      </c>
    </row>
    <row r="608" spans="1:8" ht="15">
      <c r="A608" s="123">
        <f>IF(ISNUMBER(SEARCH('Cover Page'!$D$9,Table1[[#This Row],[School District]])),MAX($A$1:A607)+1,0)</f>
        <v>0</v>
      </c>
      <c r="B608" s="254" t="s">
        <v>694</v>
      </c>
      <c r="C608" s="255" t="s">
        <v>3082</v>
      </c>
      <c r="D608" s="256" t="s">
        <v>154</v>
      </c>
      <c r="E608" s="254" t="s">
        <v>2371</v>
      </c>
      <c r="F608" s="256" t="s">
        <v>1834</v>
      </c>
      <c r="G608" s="123" t="str">
        <f ca="1"/>
        <v>Pawnee CUSD 11</v>
      </c>
      <c r="H608" s="123" t="str">
        <f>IFERROR(VLOOKUP(ROWS($H$2:H608),$A$2:$B$996,2,FALSE),"")</f>
        <v/>
      </c>
    </row>
    <row r="609" spans="1:8" ht="15">
      <c r="A609" s="123">
        <f>IF(ISNUMBER(SEARCH('Cover Page'!$D$9,Table1[[#This Row],[School District]])),MAX($A$1:A608)+1,0)</f>
        <v>0</v>
      </c>
      <c r="B609" s="254" t="s">
        <v>695</v>
      </c>
      <c r="C609" s="255" t="s">
        <v>3083</v>
      </c>
      <c r="D609" s="256" t="s">
        <v>155</v>
      </c>
      <c r="E609" s="254" t="s">
        <v>1053</v>
      </c>
      <c r="F609" s="256" t="s">
        <v>1835</v>
      </c>
      <c r="G609" s="123" t="str">
        <f ca="1"/>
        <v>Pawnee CUSD 11</v>
      </c>
      <c r="H609" s="123" t="str">
        <f>IFERROR(VLOOKUP(ROWS($H$2:H609),$A$2:$B$996,2,FALSE),"")</f>
        <v/>
      </c>
    </row>
    <row r="610" spans="1:8" ht="15" customHeight="1">
      <c r="A610" s="123">
        <f>IF(ISNUMBER(SEARCH('Cover Page'!$D$9,Table1[[#This Row],[School District]])),MAX($A$1:A609)+1,0)</f>
        <v>0</v>
      </c>
      <c r="B610" s="254" t="s">
        <v>696</v>
      </c>
      <c r="C610" s="255" t="s">
        <v>3084</v>
      </c>
      <c r="D610" s="256" t="s">
        <v>154</v>
      </c>
      <c r="E610" s="254" t="s">
        <v>2372</v>
      </c>
      <c r="F610" s="256" t="s">
        <v>1836</v>
      </c>
      <c r="G610" s="123" t="str">
        <f ca="1"/>
        <v>Pawnee CUSD 11</v>
      </c>
      <c r="H610" s="123" t="str">
        <f>IFERROR(VLOOKUP(ROWS($H$2:H610),$A$2:$B$996,2,FALSE),"")</f>
        <v/>
      </c>
    </row>
    <row r="611" spans="1:8" ht="15">
      <c r="A611" s="123">
        <f>IF(ISNUMBER(SEARCH('Cover Page'!$D$9,Table1[[#This Row],[School District]])),MAX($A$1:A610)+1,0)</f>
        <v>0</v>
      </c>
      <c r="B611" s="254" t="s">
        <v>697</v>
      </c>
      <c r="C611" s="255" t="s">
        <v>3085</v>
      </c>
      <c r="D611" s="256" t="s">
        <v>155</v>
      </c>
      <c r="E611" s="254" t="s">
        <v>2373</v>
      </c>
      <c r="F611" s="256" t="s">
        <v>1837</v>
      </c>
      <c r="G611" s="123" t="str">
        <f ca="1"/>
        <v>Pawnee CUSD 11</v>
      </c>
      <c r="H611" s="123" t="str">
        <f>IFERROR(VLOOKUP(ROWS($H$2:H611),$A$2:$B$996,2,FALSE),"")</f>
        <v/>
      </c>
    </row>
    <row r="612" spans="1:8" ht="15">
      <c r="A612" s="123">
        <f>IF(ISNUMBER(SEARCH('Cover Page'!$D$9,Table1[[#This Row],[School District]])),MAX($A$1:A611)+1,0)</f>
        <v>0</v>
      </c>
      <c r="B612" s="254" t="s">
        <v>698</v>
      </c>
      <c r="C612" s="255" t="s">
        <v>3086</v>
      </c>
      <c r="D612" s="256" t="s">
        <v>154</v>
      </c>
      <c r="E612" s="254" t="s">
        <v>1053</v>
      </c>
      <c r="F612" s="256" t="s">
        <v>1838</v>
      </c>
      <c r="G612" s="123" t="str">
        <f ca="1"/>
        <v>Pawnee CUSD 11</v>
      </c>
      <c r="H612" s="123" t="str">
        <f>IFERROR(VLOOKUP(ROWS($H$2:H612),$A$2:$B$996,2,FALSE),"")</f>
        <v/>
      </c>
    </row>
    <row r="613" spans="1:8" ht="15">
      <c r="A613" s="123">
        <f>IF(ISNUMBER(SEARCH('Cover Page'!$D$9,Table1[[#This Row],[School District]])),MAX($A$1:A612)+1,0)</f>
        <v>0</v>
      </c>
      <c r="B613" s="254" t="s">
        <v>1839</v>
      </c>
      <c r="C613" s="255" t="s">
        <v>3087</v>
      </c>
      <c r="D613" s="256" t="s">
        <v>201</v>
      </c>
      <c r="E613" s="254" t="s">
        <v>1053</v>
      </c>
      <c r="F613" s="256" t="s">
        <v>1840</v>
      </c>
      <c r="G613" s="123" t="str">
        <f ca="1"/>
        <v>Pawnee CUSD 11</v>
      </c>
      <c r="H613" s="123" t="str">
        <f>IFERROR(VLOOKUP(ROWS($H$2:H613),$A$2:$B$996,2,FALSE),"")</f>
        <v/>
      </c>
    </row>
    <row r="614" spans="1:8" ht="15">
      <c r="A614" s="123">
        <f>IF(ISNUMBER(SEARCH('Cover Page'!$D$9,Table1[[#This Row],[School District]])),MAX($A$1:A613)+1,0)</f>
        <v>0</v>
      </c>
      <c r="B614" s="254" t="s">
        <v>1841</v>
      </c>
      <c r="C614" s="255" t="s">
        <v>3088</v>
      </c>
      <c r="D614" s="256" t="s">
        <v>155</v>
      </c>
      <c r="E614" s="254" t="s">
        <v>1053</v>
      </c>
      <c r="F614" s="256" t="s">
        <v>1842</v>
      </c>
      <c r="G614" s="123" t="str">
        <f ca="1"/>
        <v>Pawnee CUSD 11</v>
      </c>
      <c r="H614" s="123" t="str">
        <f>IFERROR(VLOOKUP(ROWS($H$2:H614),$A$2:$B$996,2,FALSE),"")</f>
        <v/>
      </c>
    </row>
    <row r="615" spans="1:8" ht="15">
      <c r="A615" s="123">
        <f>IF(ISNUMBER(SEARCH('Cover Page'!$D$9,Table1[[#This Row],[School District]])),MAX($A$1:A614)+1,0)</f>
        <v>0</v>
      </c>
      <c r="B615" s="254" t="s">
        <v>699</v>
      </c>
      <c r="C615" s="255" t="s">
        <v>3089</v>
      </c>
      <c r="D615" s="256" t="s">
        <v>154</v>
      </c>
      <c r="E615" s="254" t="s">
        <v>2312</v>
      </c>
      <c r="F615" s="256" t="s">
        <v>1843</v>
      </c>
      <c r="G615" s="123" t="str">
        <f ca="1"/>
        <v>Pawnee CUSD 11</v>
      </c>
      <c r="H615" s="123" t="str">
        <f>IFERROR(VLOOKUP(ROWS($H$2:H615),$A$2:$B$996,2,FALSE),"")</f>
        <v/>
      </c>
    </row>
    <row r="616" spans="1:8" ht="15">
      <c r="A616" s="123">
        <f>IF(ISNUMBER(SEARCH('Cover Page'!$D$9,Table1[[#This Row],[School District]])),MAX($A$1:A615)+1,0)</f>
        <v>0</v>
      </c>
      <c r="B616" s="254" t="s">
        <v>700</v>
      </c>
      <c r="C616" s="255" t="s">
        <v>3090</v>
      </c>
      <c r="D616" s="256" t="s">
        <v>156</v>
      </c>
      <c r="E616" s="254" t="s">
        <v>2374</v>
      </c>
      <c r="F616" s="256" t="s">
        <v>1844</v>
      </c>
      <c r="G616" s="123" t="str">
        <f ca="1"/>
        <v>Pawnee CUSD 11</v>
      </c>
      <c r="H616" s="123" t="str">
        <f>IFERROR(VLOOKUP(ROWS($H$2:H616),$A$2:$B$996,2,FALSE),"")</f>
        <v/>
      </c>
    </row>
    <row r="617" spans="1:8" ht="15">
      <c r="A617" s="123">
        <f>IF(ISNUMBER(SEARCH('Cover Page'!$D$9,Table1[[#This Row],[School District]])),MAX($A$1:A616)+1,0)</f>
        <v>0</v>
      </c>
      <c r="B617" s="254" t="s">
        <v>701</v>
      </c>
      <c r="C617" s="255" t="s">
        <v>3091</v>
      </c>
      <c r="D617" s="256" t="s">
        <v>154</v>
      </c>
      <c r="E617" s="254" t="s">
        <v>1053</v>
      </c>
      <c r="F617" s="256" t="s">
        <v>1845</v>
      </c>
      <c r="G617" s="123" t="str">
        <f ca="1"/>
        <v>Pawnee CUSD 11</v>
      </c>
      <c r="H617" s="123" t="str">
        <f>IFERROR(VLOOKUP(ROWS($H$2:H617),$A$2:$B$996,2,FALSE),"")</f>
        <v/>
      </c>
    </row>
    <row r="618" spans="1:8" ht="15" customHeight="1">
      <c r="A618" s="123">
        <f>IF(ISNUMBER(SEARCH('Cover Page'!$D$9,Table1[[#This Row],[School District]])),MAX($A$1:A617)+1,0)</f>
        <v>0</v>
      </c>
      <c r="B618" s="254" t="s">
        <v>702</v>
      </c>
      <c r="C618" s="255" t="s">
        <v>3092</v>
      </c>
      <c r="D618" s="256" t="s">
        <v>156</v>
      </c>
      <c r="E618" s="254" t="s">
        <v>2375</v>
      </c>
      <c r="F618" s="256" t="s">
        <v>1846</v>
      </c>
      <c r="G618" s="123" t="str">
        <f ca="1"/>
        <v>Pawnee CUSD 11</v>
      </c>
      <c r="H618" s="123" t="str">
        <f>IFERROR(VLOOKUP(ROWS($H$2:H618),$A$2:$B$996,2,FALSE),"")</f>
        <v/>
      </c>
    </row>
    <row r="619" spans="1:8" ht="15">
      <c r="A619" s="123">
        <f>IF(ISNUMBER(SEARCH('Cover Page'!$D$9,Table1[[#This Row],[School District]])),MAX($A$1:A618)+1,0)</f>
        <v>0</v>
      </c>
      <c r="B619" s="254" t="s">
        <v>703</v>
      </c>
      <c r="C619" s="255" t="s">
        <v>3093</v>
      </c>
      <c r="D619" s="256" t="s">
        <v>156</v>
      </c>
      <c r="E619" s="254" t="s">
        <v>1130</v>
      </c>
      <c r="F619" s="256" t="s">
        <v>1847</v>
      </c>
      <c r="G619" s="123" t="str">
        <f ca="1"/>
        <v>Pawnee CUSD 11</v>
      </c>
      <c r="H619" s="123" t="str">
        <f>IFERROR(VLOOKUP(ROWS($H$2:H619),$A$2:$B$996,2,FALSE),"")</f>
        <v/>
      </c>
    </row>
    <row r="620" spans="1:8" ht="15">
      <c r="A620" s="123">
        <f>IF(ISNUMBER(SEARCH('Cover Page'!$D$9,Table1[[#This Row],[School District]])),MAX($A$1:A619)+1,0)</f>
        <v>0</v>
      </c>
      <c r="B620" s="254" t="s">
        <v>704</v>
      </c>
      <c r="C620" s="255" t="s">
        <v>3094</v>
      </c>
      <c r="D620" s="256" t="s">
        <v>156</v>
      </c>
      <c r="E620" s="254" t="s">
        <v>1051</v>
      </c>
      <c r="F620" s="256" t="s">
        <v>1848</v>
      </c>
      <c r="G620" s="123" t="str">
        <f ca="1"/>
        <v>Pawnee CUSD 11</v>
      </c>
      <c r="H620" s="123" t="str">
        <f>IFERROR(VLOOKUP(ROWS($H$2:H620),$A$2:$B$996,2,FALSE),"")</f>
        <v/>
      </c>
    </row>
    <row r="621" spans="1:8" ht="15">
      <c r="A621" s="123">
        <f>IF(ISNUMBER(SEARCH('Cover Page'!$D$9,Table1[[#This Row],[School District]])),MAX($A$1:A620)+1,0)</f>
        <v>0</v>
      </c>
      <c r="B621" s="254" t="s">
        <v>705</v>
      </c>
      <c r="C621" s="255" t="s">
        <v>3095</v>
      </c>
      <c r="D621" s="256" t="s">
        <v>156</v>
      </c>
      <c r="E621" s="254" t="s">
        <v>1308</v>
      </c>
      <c r="F621" s="256" t="s">
        <v>1849</v>
      </c>
      <c r="G621" s="123" t="str">
        <f ca="1"/>
        <v>Pawnee CUSD 11</v>
      </c>
      <c r="H621" s="123" t="str">
        <f>IFERROR(VLOOKUP(ROWS($H$2:H621),$A$2:$B$996,2,FALSE),"")</f>
        <v/>
      </c>
    </row>
    <row r="622" spans="1:8" ht="15">
      <c r="A622" s="123">
        <f>IF(ISNUMBER(SEARCH('Cover Page'!$D$9,Table1[[#This Row],[School District]])),MAX($A$1:A621)+1,0)</f>
        <v>0</v>
      </c>
      <c r="B622" s="254" t="s">
        <v>706</v>
      </c>
      <c r="C622" s="255" t="s">
        <v>3096</v>
      </c>
      <c r="D622" s="256" t="s">
        <v>201</v>
      </c>
      <c r="E622" s="254" t="s">
        <v>1049</v>
      </c>
      <c r="F622" s="256" t="s">
        <v>1850</v>
      </c>
      <c r="G622" s="123" t="str">
        <f ca="1"/>
        <v>Pawnee CUSD 11</v>
      </c>
      <c r="H622" s="123" t="str">
        <f>IFERROR(VLOOKUP(ROWS($H$2:H622),$A$2:$B$996,2,FALSE),"")</f>
        <v/>
      </c>
    </row>
    <row r="623" spans="1:8" ht="15" customHeight="1">
      <c r="A623" s="123">
        <f>IF(ISNUMBER(SEARCH('Cover Page'!$D$9,Table1[[#This Row],[School District]])),MAX($A$1:A622)+1,0)</f>
        <v>0</v>
      </c>
      <c r="B623" s="254" t="s">
        <v>707</v>
      </c>
      <c r="C623" s="255" t="s">
        <v>3097</v>
      </c>
      <c r="D623" s="256" t="s">
        <v>156</v>
      </c>
      <c r="E623" s="254" t="s">
        <v>2376</v>
      </c>
      <c r="F623" s="256" t="s">
        <v>1851</v>
      </c>
      <c r="G623" s="123" t="str">
        <f ca="1"/>
        <v>Pawnee CUSD 11</v>
      </c>
      <c r="H623" s="123" t="str">
        <f>IFERROR(VLOOKUP(ROWS($H$2:H623),$A$2:$B$996,2,FALSE),"")</f>
        <v/>
      </c>
    </row>
    <row r="624" spans="1:8" ht="15">
      <c r="A624" s="123">
        <f>IF(ISNUMBER(SEARCH('Cover Page'!$D$9,Table1[[#This Row],[School District]])),MAX($A$1:A623)+1,0)</f>
        <v>0</v>
      </c>
      <c r="B624" s="254" t="s">
        <v>708</v>
      </c>
      <c r="C624" s="255" t="s">
        <v>3098</v>
      </c>
      <c r="D624" s="256" t="s">
        <v>156</v>
      </c>
      <c r="E624" s="254" t="s">
        <v>1192</v>
      </c>
      <c r="F624" s="256" t="s">
        <v>1852</v>
      </c>
      <c r="G624" s="123" t="str">
        <f ca="1"/>
        <v>Pawnee CUSD 11</v>
      </c>
      <c r="H624" s="123" t="str">
        <f>IFERROR(VLOOKUP(ROWS($H$2:H624),$A$2:$B$996,2,FALSE),"")</f>
        <v/>
      </c>
    </row>
    <row r="625" spans="1:8" ht="15">
      <c r="A625" s="123">
        <f>IF(ISNUMBER(SEARCH('Cover Page'!$D$9,Table1[[#This Row],[School District]])),MAX($A$1:A624)+1,0)</f>
        <v>0</v>
      </c>
      <c r="B625" s="254" t="s">
        <v>709</v>
      </c>
      <c r="C625" s="255" t="s">
        <v>3099</v>
      </c>
      <c r="D625" s="256" t="s">
        <v>154</v>
      </c>
      <c r="E625" s="254" t="s">
        <v>1053</v>
      </c>
      <c r="F625" s="256" t="s">
        <v>1853</v>
      </c>
      <c r="G625" s="123" t="str">
        <f ca="1"/>
        <v>Pawnee CUSD 11</v>
      </c>
      <c r="H625" s="123" t="str">
        <f>IFERROR(VLOOKUP(ROWS($H$2:H625),$A$2:$B$996,2,FALSE),"")</f>
        <v/>
      </c>
    </row>
    <row r="626" spans="1:8" ht="15">
      <c r="A626" s="123">
        <f>IF(ISNUMBER(SEARCH('Cover Page'!$D$9,Table1[[#This Row],[School District]])),MAX($A$1:A625)+1,0)</f>
        <v>0</v>
      </c>
      <c r="B626" s="254" t="s">
        <v>710</v>
      </c>
      <c r="C626" s="255" t="s">
        <v>3100</v>
      </c>
      <c r="D626" s="256" t="s">
        <v>154</v>
      </c>
      <c r="E626" s="254" t="s">
        <v>1051</v>
      </c>
      <c r="F626" s="256" t="s">
        <v>1854</v>
      </c>
      <c r="G626" s="123" t="str">
        <f ca="1"/>
        <v>Pawnee CUSD 11</v>
      </c>
      <c r="H626" s="123" t="str">
        <f>IFERROR(VLOOKUP(ROWS($H$2:H626),$A$2:$B$996,2,FALSE),"")</f>
        <v/>
      </c>
    </row>
    <row r="627" spans="1:8" ht="15">
      <c r="A627" s="123">
        <f>IF(ISNUMBER(SEARCH('Cover Page'!$D$9,Table1[[#This Row],[School District]])),MAX($A$1:A626)+1,0)</f>
        <v>0</v>
      </c>
      <c r="B627" s="254" t="s">
        <v>711</v>
      </c>
      <c r="C627" s="255" t="s">
        <v>3101</v>
      </c>
      <c r="D627" s="256" t="s">
        <v>201</v>
      </c>
      <c r="E627" s="254" t="s">
        <v>1053</v>
      </c>
      <c r="F627" s="256" t="s">
        <v>1855</v>
      </c>
      <c r="G627" s="123" t="str">
        <f ca="1"/>
        <v>Pawnee CUSD 11</v>
      </c>
      <c r="H627" s="123" t="str">
        <f>IFERROR(VLOOKUP(ROWS($H$2:H627),$A$2:$B$996,2,FALSE),"")</f>
        <v/>
      </c>
    </row>
    <row r="628" spans="1:8" ht="15">
      <c r="A628" s="123">
        <f>IF(ISNUMBER(SEARCH('Cover Page'!$D$9,Table1[[#This Row],[School District]])),MAX($A$1:A627)+1,0)</f>
        <v>0</v>
      </c>
      <c r="B628" s="254" t="s">
        <v>712</v>
      </c>
      <c r="C628" s="255" t="s">
        <v>3102</v>
      </c>
      <c r="D628" s="256" t="s">
        <v>154</v>
      </c>
      <c r="E628" s="254" t="s">
        <v>1057</v>
      </c>
      <c r="F628" s="256" t="s">
        <v>1856</v>
      </c>
      <c r="G628" s="123" t="str">
        <f ca="1"/>
        <v>Pawnee CUSD 11</v>
      </c>
      <c r="H628" s="123" t="str">
        <f>IFERROR(VLOOKUP(ROWS($H$2:H628),$A$2:$B$996,2,FALSE),"")</f>
        <v/>
      </c>
    </row>
    <row r="629" spans="1:8" ht="15" customHeight="1">
      <c r="A629" s="123">
        <f>IF(ISNUMBER(SEARCH('Cover Page'!$D$9,Table1[[#This Row],[School District]])),MAX($A$1:A628)+1,0)</f>
        <v>0</v>
      </c>
      <c r="B629" s="254" t="s">
        <v>713</v>
      </c>
      <c r="C629" s="255" t="s">
        <v>3103</v>
      </c>
      <c r="D629" s="256" t="s">
        <v>156</v>
      </c>
      <c r="E629" s="254" t="s">
        <v>1455</v>
      </c>
      <c r="F629" s="256" t="s">
        <v>1857</v>
      </c>
      <c r="G629" s="123" t="str">
        <f ca="1"/>
        <v>Pawnee CUSD 11</v>
      </c>
      <c r="H629" s="123" t="str">
        <f>IFERROR(VLOOKUP(ROWS($H$2:H629),$A$2:$B$996,2,FALSE),"")</f>
        <v/>
      </c>
    </row>
    <row r="630" spans="1:8" ht="15" customHeight="1">
      <c r="A630" s="123">
        <f>IF(ISNUMBER(SEARCH('Cover Page'!$D$9,Table1[[#This Row],[School District]])),MAX($A$1:A629)+1,0)</f>
        <v>0</v>
      </c>
      <c r="B630" s="254" t="s">
        <v>714</v>
      </c>
      <c r="C630" s="255" t="s">
        <v>3104</v>
      </c>
      <c r="D630" s="256" t="s">
        <v>154</v>
      </c>
      <c r="E630" s="254" t="s">
        <v>1053</v>
      </c>
      <c r="F630" s="256" t="s">
        <v>1858</v>
      </c>
      <c r="G630" s="123" t="str">
        <f ca="1"/>
        <v>Pawnee CUSD 11</v>
      </c>
      <c r="H630" s="123" t="str">
        <f>IFERROR(VLOOKUP(ROWS($H$2:H630),$A$2:$B$996,2,FALSE),"")</f>
        <v/>
      </c>
    </row>
    <row r="631" spans="1:8" ht="15">
      <c r="A631" s="123">
        <f>IF(ISNUMBER(SEARCH('Cover Page'!$D$9,Table1[[#This Row],[School District]])),MAX($A$1:A630)+1,0)</f>
        <v>0</v>
      </c>
      <c r="B631" s="254" t="s">
        <v>715</v>
      </c>
      <c r="C631" s="255" t="s">
        <v>3105</v>
      </c>
      <c r="D631" s="256" t="s">
        <v>154</v>
      </c>
      <c r="E631" s="254" t="s">
        <v>1053</v>
      </c>
      <c r="F631" s="256" t="s">
        <v>1859</v>
      </c>
      <c r="G631" s="123" t="str">
        <f ca="1"/>
        <v>Pawnee CUSD 11</v>
      </c>
      <c r="H631" s="123" t="str">
        <f>IFERROR(VLOOKUP(ROWS($H$2:H631),$A$2:$B$996,2,FALSE),"")</f>
        <v/>
      </c>
    </row>
    <row r="632" spans="1:8" ht="15" customHeight="1">
      <c r="A632" s="123">
        <f>IF(ISNUMBER(SEARCH('Cover Page'!$D$9,Table1[[#This Row],[School District]])),MAX($A$1:A631)+1,0)</f>
        <v>0</v>
      </c>
      <c r="B632" s="254" t="s">
        <v>716</v>
      </c>
      <c r="C632" s="255" t="s">
        <v>3106</v>
      </c>
      <c r="D632" s="256" t="s">
        <v>154</v>
      </c>
      <c r="E632" s="254" t="s">
        <v>1053</v>
      </c>
      <c r="F632" s="256" t="s">
        <v>1860</v>
      </c>
      <c r="G632" s="123" t="str">
        <f ca="1"/>
        <v>Pawnee CUSD 11</v>
      </c>
      <c r="H632" s="123" t="str">
        <f>IFERROR(VLOOKUP(ROWS($H$2:H632),$A$2:$B$996,2,FALSE),"")</f>
        <v/>
      </c>
    </row>
    <row r="633" spans="1:8" ht="15" customHeight="1">
      <c r="A633" s="123">
        <f>IF(ISNUMBER(SEARCH('Cover Page'!$D$9,Table1[[#This Row],[School District]])),MAX($A$1:A632)+1,0)</f>
        <v>0</v>
      </c>
      <c r="B633" s="254" t="s">
        <v>717</v>
      </c>
      <c r="C633" s="255" t="s">
        <v>3107</v>
      </c>
      <c r="D633" s="256" t="s">
        <v>201</v>
      </c>
      <c r="E633" s="254" t="s">
        <v>1106</v>
      </c>
      <c r="F633" s="256" t="s">
        <v>1861</v>
      </c>
      <c r="G633" s="123" t="str">
        <f ca="1"/>
        <v>Pawnee CUSD 11</v>
      </c>
      <c r="H633" s="123" t="str">
        <f>IFERROR(VLOOKUP(ROWS($H$2:H633),$A$2:$B$996,2,FALSE),"")</f>
        <v/>
      </c>
    </row>
    <row r="634" spans="1:8" ht="15">
      <c r="A634" s="123">
        <f>IF(ISNUMBER(SEARCH('Cover Page'!$D$9,Table1[[#This Row],[School District]])),MAX($A$1:A633)+1,0)</f>
        <v>0</v>
      </c>
      <c r="B634" s="254" t="s">
        <v>718</v>
      </c>
      <c r="C634" s="255" t="s">
        <v>3108</v>
      </c>
      <c r="D634" s="256" t="s">
        <v>201</v>
      </c>
      <c r="E634" s="254" t="s">
        <v>1051</v>
      </c>
      <c r="F634" s="256" t="s">
        <v>1862</v>
      </c>
      <c r="G634" s="123" t="str">
        <f ca="1"/>
        <v>Pawnee CUSD 11</v>
      </c>
      <c r="H634" s="123" t="str">
        <f>IFERROR(VLOOKUP(ROWS($H$2:H634),$A$2:$B$996,2,FALSE),"")</f>
        <v/>
      </c>
    </row>
    <row r="635" spans="1:8" ht="15" customHeight="1">
      <c r="A635" s="123">
        <f>IF(ISNUMBER(SEARCH('Cover Page'!$D$9,Table1[[#This Row],[School District]])),MAX($A$1:A634)+1,0)</f>
        <v>0</v>
      </c>
      <c r="B635" s="254" t="s">
        <v>719</v>
      </c>
      <c r="C635" s="255" t="s">
        <v>3109</v>
      </c>
      <c r="D635" s="256" t="s">
        <v>155</v>
      </c>
      <c r="E635" s="254" t="s">
        <v>1053</v>
      </c>
      <c r="F635" s="256" t="s">
        <v>1863</v>
      </c>
      <c r="G635" s="123" t="str">
        <f ca="1"/>
        <v>Pawnee CUSD 11</v>
      </c>
      <c r="H635" s="123" t="str">
        <f>IFERROR(VLOOKUP(ROWS($H$2:H635),$A$2:$B$996,2,FALSE),"")</f>
        <v/>
      </c>
    </row>
    <row r="636" spans="1:8" ht="15">
      <c r="A636" s="123">
        <f>IF(ISNUMBER(SEARCH('Cover Page'!$D$9,Table1[[#This Row],[School District]])),MAX($A$1:A635)+1,0)</f>
        <v>0</v>
      </c>
      <c r="B636" s="254" t="s">
        <v>720</v>
      </c>
      <c r="C636" s="255" t="s">
        <v>3110</v>
      </c>
      <c r="D636" s="256" t="s">
        <v>201</v>
      </c>
      <c r="E636" s="254" t="s">
        <v>1053</v>
      </c>
      <c r="F636" s="256" t="s">
        <v>1864</v>
      </c>
      <c r="G636" s="123" t="str">
        <f ca="1"/>
        <v>Pawnee CUSD 11</v>
      </c>
      <c r="H636" s="123" t="str">
        <f>IFERROR(VLOOKUP(ROWS($H$2:H636),$A$2:$B$996,2,FALSE),"")</f>
        <v/>
      </c>
    </row>
    <row r="637" spans="1:8" ht="15" customHeight="1">
      <c r="A637" s="123">
        <f>IF(ISNUMBER(SEARCH('Cover Page'!$D$9,Table1[[#This Row],[School District]])),MAX($A$1:A636)+1,0)</f>
        <v>0</v>
      </c>
      <c r="B637" s="254" t="s">
        <v>721</v>
      </c>
      <c r="C637" s="255" t="s">
        <v>3111</v>
      </c>
      <c r="D637" s="256" t="s">
        <v>201</v>
      </c>
      <c r="E637" s="254" t="s">
        <v>1403</v>
      </c>
      <c r="F637" s="256" t="s">
        <v>1865</v>
      </c>
      <c r="G637" s="123" t="str">
        <f ca="1"/>
        <v>Pawnee CUSD 11</v>
      </c>
      <c r="H637" s="123" t="str">
        <f>IFERROR(VLOOKUP(ROWS($H$2:H637),$A$2:$B$996,2,FALSE),"")</f>
        <v/>
      </c>
    </row>
    <row r="638" spans="1:8" ht="15" customHeight="1">
      <c r="A638" s="123">
        <f>IF(ISNUMBER(SEARCH('Cover Page'!$D$9,Table1[[#This Row],[School District]])),MAX($A$1:A637)+1,0)</f>
        <v>0</v>
      </c>
      <c r="B638" s="254" t="s">
        <v>1866</v>
      </c>
      <c r="C638" s="255" t="s">
        <v>3112</v>
      </c>
      <c r="D638" s="256" t="s">
        <v>201</v>
      </c>
      <c r="E638" s="254" t="s">
        <v>1053</v>
      </c>
      <c r="F638" s="256" t="s">
        <v>1867</v>
      </c>
      <c r="G638" s="123" t="str">
        <f ca="1"/>
        <v>Pawnee CUSD 11</v>
      </c>
      <c r="H638" s="123" t="str">
        <f>IFERROR(VLOOKUP(ROWS($H$2:H638),$A$2:$B$996,2,FALSE),"")</f>
        <v/>
      </c>
    </row>
    <row r="639" spans="1:8" ht="15">
      <c r="A639" s="123">
        <f>IF(ISNUMBER(SEARCH('Cover Page'!$D$9,Table1[[#This Row],[School District]])),MAX($A$1:A638)+1,0)</f>
        <v>0</v>
      </c>
      <c r="B639" s="254" t="s">
        <v>722</v>
      </c>
      <c r="C639" s="255" t="s">
        <v>3113</v>
      </c>
      <c r="D639" s="256" t="s">
        <v>156</v>
      </c>
      <c r="E639" s="254" t="s">
        <v>1192</v>
      </c>
      <c r="F639" s="256" t="s">
        <v>1868</v>
      </c>
      <c r="G639" s="123" t="str">
        <f ca="1"/>
        <v>Pawnee CUSD 11</v>
      </c>
      <c r="H639" s="123" t="str">
        <f>IFERROR(VLOOKUP(ROWS($H$2:H639),$A$2:$B$996,2,FALSE),"")</f>
        <v/>
      </c>
    </row>
    <row r="640" spans="1:8" ht="15">
      <c r="A640" s="123">
        <f>IF(ISNUMBER(SEARCH('Cover Page'!$D$9,Table1[[#This Row],[School District]])),MAX($A$1:A639)+1,0)</f>
        <v>0</v>
      </c>
      <c r="B640" s="254" t="s">
        <v>1869</v>
      </c>
      <c r="C640" s="255" t="s">
        <v>3114</v>
      </c>
      <c r="D640" s="256" t="s">
        <v>201</v>
      </c>
      <c r="E640" s="254" t="s">
        <v>1651</v>
      </c>
      <c r="F640" s="256" t="s">
        <v>1870</v>
      </c>
      <c r="G640" s="123" t="str">
        <f ca="1"/>
        <v>Pawnee CUSD 11</v>
      </c>
      <c r="H640" s="123" t="str">
        <f>IFERROR(VLOOKUP(ROWS($H$2:H640),$A$2:$B$996,2,FALSE),"")</f>
        <v/>
      </c>
    </row>
    <row r="641" spans="1:8" ht="15">
      <c r="A641" s="123">
        <f>IF(ISNUMBER(SEARCH('Cover Page'!$D$9,Table1[[#This Row],[School District]])),MAX($A$1:A640)+1,0)</f>
        <v>0</v>
      </c>
      <c r="B641" s="254" t="s">
        <v>723</v>
      </c>
      <c r="C641" s="255" t="s">
        <v>3115</v>
      </c>
      <c r="D641" s="256" t="s">
        <v>154</v>
      </c>
      <c r="E641" s="254" t="s">
        <v>1115</v>
      </c>
      <c r="F641" s="256" t="s">
        <v>1871</v>
      </c>
      <c r="G641" s="123" t="str">
        <f ca="1"/>
        <v>Pawnee CUSD 11</v>
      </c>
      <c r="H641" s="123" t="str">
        <f>IFERROR(VLOOKUP(ROWS($H$2:H641),$A$2:$B$996,2,FALSE),"")</f>
        <v/>
      </c>
    </row>
    <row r="642" spans="1:8" ht="15">
      <c r="A642" s="123">
        <f>IF(ISNUMBER(SEARCH('Cover Page'!$D$9,Table1[[#This Row],[School District]])),MAX($A$1:A641)+1,0)</f>
        <v>0</v>
      </c>
      <c r="B642" s="254" t="s">
        <v>724</v>
      </c>
      <c r="C642" s="255" t="s">
        <v>3116</v>
      </c>
      <c r="D642" s="256" t="s">
        <v>201</v>
      </c>
      <c r="E642" s="254" t="s">
        <v>1423</v>
      </c>
      <c r="F642" s="256" t="s">
        <v>1872</v>
      </c>
      <c r="G642" s="123" t="str">
        <f ca="1"/>
        <v>Pawnee CUSD 11</v>
      </c>
      <c r="H642" s="123" t="str">
        <f>IFERROR(VLOOKUP(ROWS($H$2:H642),$A$2:$B$996,2,FALSE),"")</f>
        <v/>
      </c>
    </row>
    <row r="643" spans="1:8" ht="15">
      <c r="A643" s="123">
        <f>IF(ISNUMBER(SEARCH('Cover Page'!$D$9,Table1[[#This Row],[School District]])),MAX($A$1:A642)+1,0)</f>
        <v>0</v>
      </c>
      <c r="B643" s="254" t="s">
        <v>1873</v>
      </c>
      <c r="C643" s="255" t="s">
        <v>3117</v>
      </c>
      <c r="D643" s="256" t="s">
        <v>154</v>
      </c>
      <c r="E643" s="254" t="s">
        <v>2300</v>
      </c>
      <c r="F643" s="256" t="s">
        <v>1874</v>
      </c>
      <c r="G643" s="123" t="str">
        <f ca="1"/>
        <v>Pawnee CUSD 11</v>
      </c>
      <c r="H643" s="123" t="str">
        <f>IFERROR(VLOOKUP(ROWS($H$2:H643),$A$2:$B$996,2,FALSE),"")</f>
        <v/>
      </c>
    </row>
    <row r="644" spans="1:8" ht="15">
      <c r="A644" s="123">
        <f>IF(ISNUMBER(SEARCH('Cover Page'!$D$9,Table1[[#This Row],[School District]])),MAX($A$1:A643)+1,0)</f>
        <v>0</v>
      </c>
      <c r="B644" s="254" t="s">
        <v>1875</v>
      </c>
      <c r="C644" s="255" t="s">
        <v>3118</v>
      </c>
      <c r="D644" s="256" t="s">
        <v>155</v>
      </c>
      <c r="E644" s="254" t="s">
        <v>2300</v>
      </c>
      <c r="F644" s="256" t="s">
        <v>1876</v>
      </c>
      <c r="G644" s="123" t="str">
        <f ca="1"/>
        <v>Pawnee CUSD 11</v>
      </c>
      <c r="H644" s="123" t="str">
        <f>IFERROR(VLOOKUP(ROWS($H$2:H644),$A$2:$B$996,2,FALSE),"")</f>
        <v/>
      </c>
    </row>
    <row r="645" spans="1:8" ht="15">
      <c r="A645" s="123">
        <f>IF(ISNUMBER(SEARCH('Cover Page'!$D$9,Table1[[#This Row],[School District]])),MAX($A$1:A644)+1,0)</f>
        <v>0</v>
      </c>
      <c r="B645" s="254" t="s">
        <v>1877</v>
      </c>
      <c r="C645" s="255" t="s">
        <v>3119</v>
      </c>
      <c r="D645" s="256" t="s">
        <v>154</v>
      </c>
      <c r="E645" s="254" t="s">
        <v>1115</v>
      </c>
      <c r="F645" s="256" t="s">
        <v>1878</v>
      </c>
      <c r="G645" s="123" t="str">
        <f ca="1"/>
        <v>Pawnee CUSD 11</v>
      </c>
      <c r="H645" s="123" t="str">
        <f>IFERROR(VLOOKUP(ROWS($H$2:H645),$A$2:$B$996,2,FALSE),"")</f>
        <v/>
      </c>
    </row>
    <row r="646" spans="1:8" ht="15">
      <c r="A646" s="123">
        <f>IF(ISNUMBER(SEARCH('Cover Page'!$D$9,Table1[[#This Row],[School District]])),MAX($A$1:A645)+1,0)</f>
        <v>0</v>
      </c>
      <c r="B646" s="254" t="s">
        <v>725</v>
      </c>
      <c r="C646" s="255" t="s">
        <v>3120</v>
      </c>
      <c r="D646" s="256" t="s">
        <v>154</v>
      </c>
      <c r="E646" s="254" t="s">
        <v>1051</v>
      </c>
      <c r="F646" s="256" t="s">
        <v>1879</v>
      </c>
      <c r="G646" s="123" t="str">
        <f ca="1"/>
        <v>Pawnee CUSD 11</v>
      </c>
      <c r="H646" s="123" t="str">
        <f>IFERROR(VLOOKUP(ROWS($H$2:H646),$A$2:$B$996,2,FALSE),"")</f>
        <v/>
      </c>
    </row>
    <row r="647" spans="1:8" ht="15">
      <c r="A647" s="123">
        <f>IF(ISNUMBER(SEARCH('Cover Page'!$D$9,Table1[[#This Row],[School District]])),MAX($A$1:A646)+1,0)</f>
        <v>0</v>
      </c>
      <c r="B647" s="254" t="s">
        <v>726</v>
      </c>
      <c r="C647" s="255" t="s">
        <v>3121</v>
      </c>
      <c r="D647" s="256" t="s">
        <v>155</v>
      </c>
      <c r="E647" s="254" t="s">
        <v>1053</v>
      </c>
      <c r="F647" s="256" t="s">
        <v>1880</v>
      </c>
      <c r="G647" s="123" t="str">
        <f ca="1"/>
        <v>Pawnee CUSD 11</v>
      </c>
      <c r="H647" s="123" t="str">
        <f>IFERROR(VLOOKUP(ROWS($H$2:H647),$A$2:$B$996,2,FALSE),"")</f>
        <v/>
      </c>
    </row>
    <row r="648" spans="1:8" ht="15">
      <c r="A648" s="123">
        <f>IF(ISNUMBER(SEARCH('Cover Page'!$D$9,Table1[[#This Row],[School District]])),MAX($A$1:A647)+1,0)</f>
        <v>0</v>
      </c>
      <c r="B648" s="254" t="s">
        <v>727</v>
      </c>
      <c r="C648" s="255" t="s">
        <v>3122</v>
      </c>
      <c r="D648" s="256" t="s">
        <v>154</v>
      </c>
      <c r="E648" s="254" t="s">
        <v>1053</v>
      </c>
      <c r="F648" s="256" t="s">
        <v>1881</v>
      </c>
      <c r="G648" s="123" t="str">
        <f ca="1"/>
        <v>Pawnee CUSD 11</v>
      </c>
      <c r="H648" s="123" t="str">
        <f>IFERROR(VLOOKUP(ROWS($H$2:H648),$A$2:$B$996,2,FALSE),"")</f>
        <v/>
      </c>
    </row>
    <row r="649" spans="1:8" ht="15">
      <c r="A649" s="123">
        <f>IF(ISNUMBER(SEARCH('Cover Page'!$D$9,Table1[[#This Row],[School District]])),MAX($A$1:A648)+1,0)</f>
        <v>0</v>
      </c>
      <c r="B649" s="254" t="s">
        <v>728</v>
      </c>
      <c r="C649" s="255" t="s">
        <v>3123</v>
      </c>
      <c r="D649" s="256" t="s">
        <v>155</v>
      </c>
      <c r="E649" s="254" t="s">
        <v>1053</v>
      </c>
      <c r="F649" s="256" t="s">
        <v>1882</v>
      </c>
      <c r="G649" s="123" t="str">
        <f ca="1"/>
        <v>Pawnee CUSD 11</v>
      </c>
      <c r="H649" s="123" t="str">
        <f>IFERROR(VLOOKUP(ROWS($H$2:H649),$A$2:$B$996,2,FALSE),"")</f>
        <v/>
      </c>
    </row>
    <row r="650" spans="1:8" ht="15">
      <c r="A650" s="123">
        <f>IF(ISNUMBER(SEARCH('Cover Page'!$D$9,Table1[[#This Row],[School District]])),MAX($A$1:A649)+1,0)</f>
        <v>0</v>
      </c>
      <c r="B650" s="254" t="s">
        <v>729</v>
      </c>
      <c r="C650" s="255" t="s">
        <v>3124</v>
      </c>
      <c r="D650" s="256" t="s">
        <v>154</v>
      </c>
      <c r="E650" s="254" t="s">
        <v>1053</v>
      </c>
      <c r="F650" s="256" t="s">
        <v>1883</v>
      </c>
      <c r="G650" s="123" t="str">
        <f ca="1"/>
        <v>Pawnee CUSD 11</v>
      </c>
      <c r="H650" s="123" t="str">
        <f>IFERROR(VLOOKUP(ROWS($H$2:H650),$A$2:$B$996,2,FALSE),"")</f>
        <v/>
      </c>
    </row>
    <row r="651" spans="1:8" ht="15">
      <c r="A651" s="123">
        <f>IF(ISNUMBER(SEARCH('Cover Page'!$D$9,Table1[[#This Row],[School District]])),MAX($A$1:A650)+1,0)</f>
        <v>0</v>
      </c>
      <c r="B651" s="254" t="s">
        <v>730</v>
      </c>
      <c r="C651" s="255" t="s">
        <v>3125</v>
      </c>
      <c r="D651" s="256" t="s">
        <v>154</v>
      </c>
      <c r="E651" s="254" t="s">
        <v>1096</v>
      </c>
      <c r="F651" s="256" t="s">
        <v>1884</v>
      </c>
      <c r="G651" s="123" t="str">
        <f ca="1"/>
        <v>Pawnee CUSD 11</v>
      </c>
      <c r="H651" s="123" t="str">
        <f>IFERROR(VLOOKUP(ROWS($H$2:H651),$A$2:$B$996,2,FALSE),"")</f>
        <v/>
      </c>
    </row>
    <row r="652" spans="1:8" ht="15">
      <c r="A652" s="123">
        <f>IF(ISNUMBER(SEARCH('Cover Page'!$D$9,Table1[[#This Row],[School District]])),MAX($A$1:A651)+1,0)</f>
        <v>0</v>
      </c>
      <c r="B652" s="254" t="s">
        <v>731</v>
      </c>
      <c r="C652" s="255" t="s">
        <v>3126</v>
      </c>
      <c r="D652" s="256" t="s">
        <v>156</v>
      </c>
      <c r="E652" s="254" t="s">
        <v>2435</v>
      </c>
      <c r="F652" s="256" t="s">
        <v>1885</v>
      </c>
      <c r="G652" s="123" t="str">
        <f ca="1"/>
        <v>Pawnee CUSD 11</v>
      </c>
      <c r="H652" s="123" t="str">
        <f>IFERROR(VLOOKUP(ROWS($H$2:H652),$A$2:$B$996,2,FALSE),"")</f>
        <v/>
      </c>
    </row>
    <row r="653" spans="1:8" ht="15" customHeight="1">
      <c r="A653" s="123">
        <f>IF(ISNUMBER(SEARCH('Cover Page'!$D$9,Table1[[#This Row],[School District]])),MAX($A$1:A652)+1,0)</f>
        <v>0</v>
      </c>
      <c r="B653" s="254" t="s">
        <v>732</v>
      </c>
      <c r="C653" s="255" t="s">
        <v>3127</v>
      </c>
      <c r="D653" s="256" t="s">
        <v>156</v>
      </c>
      <c r="E653" s="254" t="s">
        <v>1091</v>
      </c>
      <c r="F653" s="256" t="s">
        <v>1886</v>
      </c>
      <c r="G653" s="123" t="str">
        <f ca="1"/>
        <v>Pawnee CUSD 11</v>
      </c>
      <c r="H653" s="123" t="str">
        <f>IFERROR(VLOOKUP(ROWS($H$2:H653),$A$2:$B$996,2,FALSE),"")</f>
        <v/>
      </c>
    </row>
    <row r="654" spans="1:8" ht="15">
      <c r="A654" s="123">
        <f>IF(ISNUMBER(SEARCH('Cover Page'!$D$9,Table1[[#This Row],[School District]])),MAX($A$1:A653)+1,0)</f>
        <v>0</v>
      </c>
      <c r="B654" s="254" t="s">
        <v>733</v>
      </c>
      <c r="C654" s="255" t="s">
        <v>3128</v>
      </c>
      <c r="D654" s="256" t="s">
        <v>156</v>
      </c>
      <c r="E654" s="254" t="s">
        <v>1596</v>
      </c>
      <c r="F654" s="256" t="s">
        <v>1887</v>
      </c>
      <c r="G654" s="123" t="str">
        <f ca="1"/>
        <v>Pawnee CUSD 11</v>
      </c>
      <c r="H654" s="123" t="str">
        <f>IFERROR(VLOOKUP(ROWS($H$2:H654),$A$2:$B$996,2,FALSE),"")</f>
        <v/>
      </c>
    </row>
    <row r="655" spans="1:8" ht="15" customHeight="1">
      <c r="A655" s="123">
        <f>IF(ISNUMBER(SEARCH('Cover Page'!$D$9,Table1[[#This Row],[School District]])),MAX($A$1:A654)+1,0)</f>
        <v>0</v>
      </c>
      <c r="B655" s="254" t="s">
        <v>734</v>
      </c>
      <c r="C655" s="255" t="s">
        <v>3129</v>
      </c>
      <c r="D655" s="256" t="s">
        <v>154</v>
      </c>
      <c r="E655" s="254" t="s">
        <v>1328</v>
      </c>
      <c r="F655" s="256" t="s">
        <v>1888</v>
      </c>
      <c r="G655" s="123" t="str">
        <f ca="1"/>
        <v>Pawnee CUSD 11</v>
      </c>
      <c r="H655" s="123" t="str">
        <f>IFERROR(VLOOKUP(ROWS($H$2:H655),$A$2:$B$996,2,FALSE),"")</f>
        <v/>
      </c>
    </row>
    <row r="656" spans="1:8" ht="15">
      <c r="A656" s="123">
        <f>IF(ISNUMBER(SEARCH('Cover Page'!$D$9,Table1[[#This Row],[School District]])),MAX($A$1:A655)+1,0)</f>
        <v>0</v>
      </c>
      <c r="B656" s="254" t="s">
        <v>735</v>
      </c>
      <c r="C656" s="255" t="s">
        <v>3130</v>
      </c>
      <c r="D656" s="256" t="s">
        <v>156</v>
      </c>
      <c r="E656" s="254" t="s">
        <v>1259</v>
      </c>
      <c r="F656" s="256" t="s">
        <v>1889</v>
      </c>
      <c r="G656" s="123" t="str">
        <f ca="1"/>
        <v>Pawnee CUSD 11</v>
      </c>
      <c r="H656" s="123" t="str">
        <f>IFERROR(VLOOKUP(ROWS($H$2:H656),$A$2:$B$996,2,FALSE),"")</f>
        <v/>
      </c>
    </row>
    <row r="657" spans="1:8" ht="15">
      <c r="A657" s="123">
        <f>IF(ISNUMBER(SEARCH('Cover Page'!$D$9,Table1[[#This Row],[School District]])),MAX($A$1:A656)+1,0)</f>
        <v>0</v>
      </c>
      <c r="B657" s="254" t="s">
        <v>736</v>
      </c>
      <c r="C657" s="255" t="s">
        <v>3131</v>
      </c>
      <c r="D657" s="256" t="s">
        <v>201</v>
      </c>
      <c r="E657" s="254" t="s">
        <v>1202</v>
      </c>
      <c r="F657" s="256" t="s">
        <v>1890</v>
      </c>
      <c r="G657" s="123" t="str">
        <f ca="1"/>
        <v>Pawnee CUSD 11</v>
      </c>
      <c r="H657" s="123" t="str">
        <f>IFERROR(VLOOKUP(ROWS($H$2:H657),$A$2:$B$996,2,FALSE),"")</f>
        <v/>
      </c>
    </row>
    <row r="658" spans="1:8" ht="15" customHeight="1">
      <c r="A658" s="123">
        <f>IF(ISNUMBER(SEARCH('Cover Page'!$D$9,Table1[[#This Row],[School District]])),MAX($A$1:A657)+1,0)</f>
        <v>0</v>
      </c>
      <c r="B658" s="254" t="s">
        <v>737</v>
      </c>
      <c r="C658" s="255" t="s">
        <v>3132</v>
      </c>
      <c r="D658" s="256" t="s">
        <v>154</v>
      </c>
      <c r="E658" s="254" t="s">
        <v>2325</v>
      </c>
      <c r="F658" s="256" t="s">
        <v>1891</v>
      </c>
      <c r="G658" s="123" t="str">
        <f ca="1"/>
        <v>Pawnee CUSD 11</v>
      </c>
      <c r="H658" s="123" t="str">
        <f>IFERROR(VLOOKUP(ROWS($H$2:H658),$A$2:$B$996,2,FALSE),"")</f>
        <v/>
      </c>
    </row>
    <row r="659" spans="1:8" ht="15" customHeight="1">
      <c r="A659" s="123">
        <f>IF(ISNUMBER(SEARCH('Cover Page'!$D$9,Table1[[#This Row],[School District]])),MAX($A$1:A658)+1,0)</f>
        <v>0</v>
      </c>
      <c r="B659" s="254" t="s">
        <v>738</v>
      </c>
      <c r="C659" s="255" t="s">
        <v>3133</v>
      </c>
      <c r="D659" s="256" t="s">
        <v>201</v>
      </c>
      <c r="E659" s="254" t="s">
        <v>2436</v>
      </c>
      <c r="F659" s="256" t="s">
        <v>1892</v>
      </c>
      <c r="G659" s="123" t="str">
        <f ca="1"/>
        <v>Pawnee CUSD 11</v>
      </c>
      <c r="H659" s="123" t="str">
        <f>IFERROR(VLOOKUP(ROWS($H$2:H659),$A$2:$B$996,2,FALSE),"")</f>
        <v/>
      </c>
    </row>
    <row r="660" spans="1:8" ht="15">
      <c r="A660" s="123">
        <f>IF(ISNUMBER(SEARCH('Cover Page'!$D$9,Table1[[#This Row],[School District]])),MAX($A$1:A659)+1,0)</f>
        <v>0</v>
      </c>
      <c r="B660" s="254" t="s">
        <v>739</v>
      </c>
      <c r="C660" s="255" t="s">
        <v>3134</v>
      </c>
      <c r="D660" s="256" t="s">
        <v>154</v>
      </c>
      <c r="E660" s="254" t="s">
        <v>1195</v>
      </c>
      <c r="F660" s="256" t="s">
        <v>1893</v>
      </c>
      <c r="G660" s="123" t="str">
        <f ca="1"/>
        <v>Pawnee CUSD 11</v>
      </c>
      <c r="H660" s="123" t="str">
        <f>IFERROR(VLOOKUP(ROWS($H$2:H660),$A$2:$B$996,2,FALSE),"")</f>
        <v/>
      </c>
    </row>
    <row r="661" spans="1:8" ht="15">
      <c r="A661" s="123">
        <f>IF(ISNUMBER(SEARCH('Cover Page'!$D$9,Table1[[#This Row],[School District]])),MAX($A$1:A660)+1,0)</f>
        <v>0</v>
      </c>
      <c r="B661" s="254" t="s">
        <v>740</v>
      </c>
      <c r="C661" s="255" t="s">
        <v>3135</v>
      </c>
      <c r="D661" s="256" t="s">
        <v>155</v>
      </c>
      <c r="E661" s="254" t="s">
        <v>1195</v>
      </c>
      <c r="F661" s="256" t="s">
        <v>1893</v>
      </c>
      <c r="G661" s="123" t="str">
        <f ca="1"/>
        <v>Pawnee CUSD 11</v>
      </c>
      <c r="H661" s="123" t="str">
        <f>IFERROR(VLOOKUP(ROWS($H$2:H661),$A$2:$B$996,2,FALSE),"")</f>
        <v/>
      </c>
    </row>
    <row r="662" spans="1:8" ht="15">
      <c r="A662" s="123">
        <f>IF(ISNUMBER(SEARCH('Cover Page'!$D$9,Table1[[#This Row],[School District]])),MAX($A$1:A661)+1,0)</f>
        <v>0</v>
      </c>
      <c r="B662" s="254" t="s">
        <v>741</v>
      </c>
      <c r="C662" s="255" t="s">
        <v>3136</v>
      </c>
      <c r="D662" s="256" t="s">
        <v>201</v>
      </c>
      <c r="E662" s="254" t="s">
        <v>2377</v>
      </c>
      <c r="F662" s="256" t="s">
        <v>1167</v>
      </c>
      <c r="G662" s="123" t="str">
        <f ca="1"/>
        <v>Pawnee CUSD 11</v>
      </c>
      <c r="H662" s="123" t="str">
        <f>IFERROR(VLOOKUP(ROWS($H$2:H662),$A$2:$B$996,2,FALSE),"")</f>
        <v/>
      </c>
    </row>
    <row r="663" spans="1:8" ht="15">
      <c r="A663" s="123">
        <f>IF(ISNUMBER(SEARCH('Cover Page'!$D$9,Table1[[#This Row],[School District]])),MAX($A$1:A662)+1,0)</f>
        <v>0</v>
      </c>
      <c r="B663" s="254" t="s">
        <v>1894</v>
      </c>
      <c r="C663" s="255" t="s">
        <v>3137</v>
      </c>
      <c r="D663" s="256" t="s">
        <v>201</v>
      </c>
      <c r="E663" s="254" t="s">
        <v>2437</v>
      </c>
      <c r="F663" s="256" t="s">
        <v>1895</v>
      </c>
      <c r="G663" s="123" t="str">
        <f ca="1"/>
        <v>Pawnee CUSD 11</v>
      </c>
      <c r="H663" s="123" t="str">
        <f>IFERROR(VLOOKUP(ROWS($H$2:H663),$A$2:$B$996,2,FALSE),"")</f>
        <v/>
      </c>
    </row>
    <row r="664" spans="1:8" ht="15">
      <c r="A664" s="123">
        <f>IF(ISNUMBER(SEARCH('Cover Page'!$D$9,Table1[[#This Row],[School District]])),MAX($A$1:A663)+1,0)</f>
        <v>0</v>
      </c>
      <c r="B664" s="254" t="s">
        <v>742</v>
      </c>
      <c r="C664" s="255" t="s">
        <v>3138</v>
      </c>
      <c r="D664" s="256" t="s">
        <v>156</v>
      </c>
      <c r="E664" s="254" t="s">
        <v>2378</v>
      </c>
      <c r="F664" s="256" t="s">
        <v>1896</v>
      </c>
      <c r="G664" s="123" t="str">
        <f ca="1"/>
        <v>Pawnee CUSD 11</v>
      </c>
      <c r="H664" s="123" t="str">
        <f>IFERROR(VLOOKUP(ROWS($H$2:H664),$A$2:$B$996,2,FALSE),"")</f>
        <v/>
      </c>
    </row>
    <row r="665" spans="1:8" ht="15">
      <c r="A665" s="123">
        <f>IF(ISNUMBER(SEARCH('Cover Page'!$D$9,Table1[[#This Row],[School District]])),MAX($A$1:A664)+1,0)</f>
        <v>0</v>
      </c>
      <c r="B665" s="254" t="s">
        <v>743</v>
      </c>
      <c r="C665" s="255" t="s">
        <v>3139</v>
      </c>
      <c r="D665" s="256" t="s">
        <v>156</v>
      </c>
      <c r="E665" s="254" t="s">
        <v>2379</v>
      </c>
      <c r="F665" s="256" t="s">
        <v>1897</v>
      </c>
      <c r="G665" s="123" t="str">
        <f ca="1"/>
        <v>Pawnee CUSD 11</v>
      </c>
      <c r="H665" s="123" t="str">
        <f>IFERROR(VLOOKUP(ROWS($H$2:H665),$A$2:$B$996,2,FALSE),"")</f>
        <v/>
      </c>
    </row>
    <row r="666" spans="1:8" ht="15">
      <c r="A666" s="123">
        <f>IF(ISNUMBER(SEARCH('Cover Page'!$D$9,Table1[[#This Row],[School District]])),MAX($A$1:A665)+1,0)</f>
        <v>0</v>
      </c>
      <c r="B666" s="254" t="s">
        <v>744</v>
      </c>
      <c r="C666" s="255" t="s">
        <v>3140</v>
      </c>
      <c r="D666" s="256" t="s">
        <v>154</v>
      </c>
      <c r="E666" s="254" t="s">
        <v>1143</v>
      </c>
      <c r="F666" s="256" t="s">
        <v>1898</v>
      </c>
      <c r="G666" s="123" t="str">
        <f ca="1"/>
        <v>Pawnee CUSD 11</v>
      </c>
      <c r="H666" s="123" t="str">
        <f>IFERROR(VLOOKUP(ROWS($H$2:H666),$A$2:$B$996,2,FALSE),"")</f>
        <v/>
      </c>
    </row>
    <row r="667" spans="1:8" ht="15">
      <c r="A667" s="123">
        <f>IF(ISNUMBER(SEARCH('Cover Page'!$D$9,Table1[[#This Row],[School District]])),MAX($A$1:A666)+1,0)</f>
        <v>0</v>
      </c>
      <c r="B667" s="254" t="s">
        <v>745</v>
      </c>
      <c r="C667" s="255" t="s">
        <v>3141</v>
      </c>
      <c r="D667" s="256" t="s">
        <v>156</v>
      </c>
      <c r="E667" s="254" t="s">
        <v>1345</v>
      </c>
      <c r="F667" s="256" t="s">
        <v>1899</v>
      </c>
      <c r="G667" s="123" t="str">
        <f ca="1"/>
        <v>Pawnee CUSD 11</v>
      </c>
      <c r="H667" s="123" t="str">
        <f>IFERROR(VLOOKUP(ROWS($H$2:H667),$A$2:$B$996,2,FALSE),"")</f>
        <v/>
      </c>
    </row>
    <row r="668" spans="1:8" ht="15">
      <c r="A668" s="123">
        <f>IF(ISNUMBER(SEARCH('Cover Page'!$D$9,Table1[[#This Row],[School District]])),MAX($A$1:A667)+1,0)</f>
        <v>0</v>
      </c>
      <c r="B668" s="254" t="s">
        <v>746</v>
      </c>
      <c r="C668" s="255" t="s">
        <v>3142</v>
      </c>
      <c r="D668" s="256" t="s">
        <v>156</v>
      </c>
      <c r="E668" s="254" t="s">
        <v>1202</v>
      </c>
      <c r="F668" s="256" t="s">
        <v>1900</v>
      </c>
      <c r="G668" s="123" t="str">
        <f ca="1"/>
        <v>Pawnee CUSD 11</v>
      </c>
      <c r="H668" s="123" t="str">
        <f>IFERROR(VLOOKUP(ROWS($H$2:H668),$A$2:$B$996,2,FALSE),"")</f>
        <v/>
      </c>
    </row>
    <row r="669" spans="1:8" ht="15">
      <c r="A669" s="123">
        <f>IF(ISNUMBER(SEARCH('Cover Page'!$D$9,Table1[[#This Row],[School District]])),MAX($A$1:A668)+1,0)</f>
        <v>0</v>
      </c>
      <c r="B669" s="254" t="s">
        <v>747</v>
      </c>
      <c r="C669" s="255" t="s">
        <v>3143</v>
      </c>
      <c r="D669" s="256" t="s">
        <v>156</v>
      </c>
      <c r="E669" s="254" t="s">
        <v>2380</v>
      </c>
      <c r="F669" s="256" t="s">
        <v>1901</v>
      </c>
      <c r="G669" s="123" t="str">
        <f ca="1"/>
        <v>Pawnee CUSD 11</v>
      </c>
      <c r="H669" s="123" t="str">
        <f>IFERROR(VLOOKUP(ROWS($H$2:H669),$A$2:$B$996,2,FALSE),"")</f>
        <v/>
      </c>
    </row>
    <row r="670" spans="1:8" ht="15">
      <c r="A670" s="123">
        <f>IF(ISNUMBER(SEARCH('Cover Page'!$D$9,Table1[[#This Row],[School District]])),MAX($A$1:A669)+1,0)</f>
        <v>0</v>
      </c>
      <c r="B670" s="254" t="s">
        <v>748</v>
      </c>
      <c r="C670" s="255" t="s">
        <v>3144</v>
      </c>
      <c r="D670" s="256" t="s">
        <v>154</v>
      </c>
      <c r="E670" s="254" t="s">
        <v>1053</v>
      </c>
      <c r="F670" s="256" t="s">
        <v>1324</v>
      </c>
      <c r="G670" s="123" t="str">
        <f ca="1"/>
        <v>Pawnee CUSD 11</v>
      </c>
      <c r="H670" s="123" t="str">
        <f>IFERROR(VLOOKUP(ROWS($H$2:H670),$A$2:$B$996,2,FALSE),"")</f>
        <v/>
      </c>
    </row>
    <row r="671" spans="1:8" ht="15">
      <c r="A671" s="123">
        <f>IF(ISNUMBER(SEARCH('Cover Page'!$D$9,Table1[[#This Row],[School District]])),MAX($A$1:A670)+1,0)</f>
        <v>0</v>
      </c>
      <c r="B671" s="254" t="s">
        <v>749</v>
      </c>
      <c r="C671" s="255" t="s">
        <v>3145</v>
      </c>
      <c r="D671" s="256" t="s">
        <v>154</v>
      </c>
      <c r="E671" s="254" t="s">
        <v>2325</v>
      </c>
      <c r="F671" s="256" t="s">
        <v>1902</v>
      </c>
      <c r="G671" s="123" t="str">
        <f ca="1"/>
        <v>Pawnee CUSD 11</v>
      </c>
      <c r="H671" s="123" t="str">
        <f>IFERROR(VLOOKUP(ROWS($H$2:H671),$A$2:$B$996,2,FALSE),"")</f>
        <v/>
      </c>
    </row>
    <row r="672" spans="1:8" ht="15">
      <c r="A672" s="123">
        <f>IF(ISNUMBER(SEARCH('Cover Page'!$D$9,Table1[[#This Row],[School District]])),MAX($A$1:A671)+1,0)</f>
        <v>0</v>
      </c>
      <c r="B672" s="254" t="s">
        <v>750</v>
      </c>
      <c r="C672" s="255" t="s">
        <v>3146</v>
      </c>
      <c r="D672" s="256" t="s">
        <v>155</v>
      </c>
      <c r="E672" s="254" t="s">
        <v>2325</v>
      </c>
      <c r="F672" s="256" t="s">
        <v>1903</v>
      </c>
      <c r="G672" s="123" t="str">
        <f ca="1"/>
        <v>Pawnee CUSD 11</v>
      </c>
      <c r="H672" s="123" t="str">
        <f>IFERROR(VLOOKUP(ROWS($H$2:H672),$A$2:$B$996,2,FALSE),"")</f>
        <v/>
      </c>
    </row>
    <row r="673" spans="1:8" ht="15">
      <c r="A673" s="123">
        <f>IF(ISNUMBER(SEARCH('Cover Page'!$D$9,Table1[[#This Row],[School District]])),MAX($A$1:A672)+1,0)</f>
        <v>0</v>
      </c>
      <c r="B673" s="254" t="s">
        <v>751</v>
      </c>
      <c r="C673" s="255" t="s">
        <v>3147</v>
      </c>
      <c r="D673" s="256" t="s">
        <v>154</v>
      </c>
      <c r="E673" s="254" t="s">
        <v>1053</v>
      </c>
      <c r="F673" s="256" t="s">
        <v>1904</v>
      </c>
      <c r="G673" s="123" t="str">
        <f ca="1"/>
        <v>Pawnee CUSD 11</v>
      </c>
      <c r="H673" s="123" t="str">
        <f>IFERROR(VLOOKUP(ROWS($H$2:H673),$A$2:$B$996,2,FALSE),"")</f>
        <v/>
      </c>
    </row>
    <row r="674" spans="1:8" ht="15">
      <c r="A674" s="123">
        <f>IF(ISNUMBER(SEARCH('Cover Page'!$D$9,Table1[[#This Row],[School District]])),MAX($A$1:A673)+1,0)</f>
        <v>0</v>
      </c>
      <c r="B674" s="254" t="s">
        <v>752</v>
      </c>
      <c r="C674" s="255" t="s">
        <v>3148</v>
      </c>
      <c r="D674" s="256" t="s">
        <v>156</v>
      </c>
      <c r="E674" s="254" t="s">
        <v>1596</v>
      </c>
      <c r="F674" s="256" t="s">
        <v>1905</v>
      </c>
      <c r="G674" s="123" t="str">
        <f ca="1"/>
        <v>Pawnee CUSD 11</v>
      </c>
      <c r="H674" s="123" t="str">
        <f>IFERROR(VLOOKUP(ROWS($H$2:H674),$A$2:$B$996,2,FALSE),"")</f>
        <v/>
      </c>
    </row>
    <row r="675" spans="1:8" ht="15">
      <c r="A675" s="123">
        <f>IF(ISNUMBER(SEARCH('Cover Page'!$D$9,Table1[[#This Row],[School District]])),MAX($A$1:A674)+1,0)</f>
        <v>0</v>
      </c>
      <c r="B675" s="254" t="s">
        <v>753</v>
      </c>
      <c r="C675" s="255" t="s">
        <v>3149</v>
      </c>
      <c r="D675" s="256" t="s">
        <v>154</v>
      </c>
      <c r="E675" s="254" t="s">
        <v>1053</v>
      </c>
      <c r="F675" s="256" t="s">
        <v>1906</v>
      </c>
      <c r="G675" s="123" t="str">
        <f ca="1"/>
        <v>Pawnee CUSD 11</v>
      </c>
      <c r="H675" s="123" t="str">
        <f>IFERROR(VLOOKUP(ROWS($H$2:H675),$A$2:$B$996,2,FALSE),"")</f>
        <v/>
      </c>
    </row>
    <row r="676" spans="1:8" ht="15">
      <c r="A676" s="123">
        <f>IF(ISNUMBER(SEARCH('Cover Page'!$D$9,Table1[[#This Row],[School District]])),MAX($A$1:A675)+1,0)</f>
        <v>0</v>
      </c>
      <c r="B676" s="254" t="s">
        <v>754</v>
      </c>
      <c r="C676" s="255" t="s">
        <v>3150</v>
      </c>
      <c r="D676" s="256" t="s">
        <v>154</v>
      </c>
      <c r="E676" s="254" t="s">
        <v>1053</v>
      </c>
      <c r="F676" s="256" t="s">
        <v>1907</v>
      </c>
      <c r="G676" s="123" t="str">
        <f ca="1"/>
        <v>Pawnee CUSD 11</v>
      </c>
      <c r="H676" s="123" t="str">
        <f>IFERROR(VLOOKUP(ROWS($H$2:H676),$A$2:$B$996,2,FALSE),"")</f>
        <v/>
      </c>
    </row>
    <row r="677" spans="1:8" ht="15">
      <c r="A677" s="123">
        <f>IF(ISNUMBER(SEARCH('Cover Page'!$D$9,Table1[[#This Row],[School District]])),MAX($A$1:A676)+1,0)</f>
        <v>0</v>
      </c>
      <c r="B677" s="254" t="s">
        <v>755</v>
      </c>
      <c r="C677" s="255" t="s">
        <v>3151</v>
      </c>
      <c r="D677" s="256" t="s">
        <v>156</v>
      </c>
      <c r="E677" s="254" t="s">
        <v>2381</v>
      </c>
      <c r="F677" s="256" t="s">
        <v>1908</v>
      </c>
      <c r="G677" s="123" t="str">
        <f ca="1"/>
        <v>Pawnee CUSD 11</v>
      </c>
      <c r="H677" s="123" t="str">
        <f>IFERROR(VLOOKUP(ROWS($H$2:H677),$A$2:$B$996,2,FALSE),"")</f>
        <v/>
      </c>
    </row>
    <row r="678" spans="1:8" ht="15">
      <c r="A678" s="123">
        <f>IF(ISNUMBER(SEARCH('Cover Page'!$D$9,Table1[[#This Row],[School District]])),MAX($A$1:A677)+1,0)</f>
        <v>0</v>
      </c>
      <c r="B678" s="254" t="s">
        <v>756</v>
      </c>
      <c r="C678" s="255" t="s">
        <v>3152</v>
      </c>
      <c r="D678" s="256" t="s">
        <v>156</v>
      </c>
      <c r="E678" s="254" t="s">
        <v>2382</v>
      </c>
      <c r="F678" s="256" t="s">
        <v>1909</v>
      </c>
      <c r="G678" s="123" t="str">
        <f ca="1"/>
        <v>Pawnee CUSD 11</v>
      </c>
      <c r="H678" s="123" t="str">
        <f>IFERROR(VLOOKUP(ROWS($H$2:H678),$A$2:$B$996,2,FALSE),"")</f>
        <v/>
      </c>
    </row>
    <row r="679" spans="1:8" ht="15">
      <c r="A679" s="123">
        <f>IF(ISNUMBER(SEARCH('Cover Page'!$D$9,Table1[[#This Row],[School District]])),MAX($A$1:A678)+1,0)</f>
        <v>0</v>
      </c>
      <c r="B679" s="254" t="s">
        <v>757</v>
      </c>
      <c r="C679" s="255" t="s">
        <v>3153</v>
      </c>
      <c r="D679" s="256" t="s">
        <v>156</v>
      </c>
      <c r="E679" s="254" t="s">
        <v>1421</v>
      </c>
      <c r="F679" s="256" t="s">
        <v>1910</v>
      </c>
      <c r="G679" s="123" t="str">
        <f ca="1"/>
        <v>Pawnee CUSD 11</v>
      </c>
      <c r="H679" s="123" t="str">
        <f>IFERROR(VLOOKUP(ROWS($H$2:H679),$A$2:$B$996,2,FALSE),"")</f>
        <v/>
      </c>
    </row>
    <row r="680" spans="1:8" ht="15">
      <c r="A680" s="123">
        <f>IF(ISNUMBER(SEARCH('Cover Page'!$D$9,Table1[[#This Row],[School District]])),MAX($A$1:A679)+1,0)</f>
        <v>0</v>
      </c>
      <c r="B680" s="254" t="s">
        <v>758</v>
      </c>
      <c r="C680" s="255" t="s">
        <v>3154</v>
      </c>
      <c r="D680" s="256" t="s">
        <v>156</v>
      </c>
      <c r="E680" s="254" t="s">
        <v>1421</v>
      </c>
      <c r="F680" s="256" t="s">
        <v>1911</v>
      </c>
      <c r="G680" s="123" t="str">
        <f ca="1"/>
        <v>Pawnee CUSD 11</v>
      </c>
      <c r="H680" s="123" t="str">
        <f>IFERROR(VLOOKUP(ROWS($H$2:H680),$A$2:$B$996,2,FALSE),"")</f>
        <v/>
      </c>
    </row>
    <row r="681" spans="1:8" ht="15">
      <c r="A681" s="123">
        <f>IF(ISNUMBER(SEARCH('Cover Page'!$D$9,Table1[[#This Row],[School District]])),MAX($A$1:A680)+1,0)</f>
        <v>0</v>
      </c>
      <c r="B681" s="254" t="s">
        <v>759</v>
      </c>
      <c r="C681" s="255" t="s">
        <v>3155</v>
      </c>
      <c r="D681" s="256" t="s">
        <v>154</v>
      </c>
      <c r="E681" s="254" t="s">
        <v>1053</v>
      </c>
      <c r="F681" s="256" t="s">
        <v>1912</v>
      </c>
      <c r="G681" s="123" t="str">
        <f ca="1"/>
        <v>Pawnee CUSD 11</v>
      </c>
      <c r="H681" s="123" t="str">
        <f>IFERROR(VLOOKUP(ROWS($H$2:H681),$A$2:$B$996,2,FALSE),"")</f>
        <v/>
      </c>
    </row>
    <row r="682" spans="1:8" ht="15">
      <c r="A682" s="123">
        <f>IF(ISNUMBER(SEARCH('Cover Page'!$D$9,Table1[[#This Row],[School District]])),MAX($A$1:A681)+1,0)</f>
        <v>0</v>
      </c>
      <c r="B682" s="254" t="s">
        <v>760</v>
      </c>
      <c r="C682" s="255" t="s">
        <v>3156</v>
      </c>
      <c r="D682" s="256" t="s">
        <v>154</v>
      </c>
      <c r="E682" s="254" t="s">
        <v>1053</v>
      </c>
      <c r="F682" s="256" t="s">
        <v>1913</v>
      </c>
      <c r="G682" s="123" t="str">
        <f ca="1"/>
        <v>Pawnee CUSD 11</v>
      </c>
      <c r="H682" s="123" t="str">
        <f>IFERROR(VLOOKUP(ROWS($H$2:H682),$A$2:$B$996,2,FALSE),"")</f>
        <v/>
      </c>
    </row>
    <row r="683" spans="1:8" ht="15">
      <c r="A683" s="123">
        <f>IF(ISNUMBER(SEARCH('Cover Page'!$D$9,Table1[[#This Row],[School District]])),MAX($A$1:A682)+1,0)</f>
        <v>0</v>
      </c>
      <c r="B683" s="254" t="s">
        <v>761</v>
      </c>
      <c r="C683" s="255" t="s">
        <v>3157</v>
      </c>
      <c r="D683" s="256" t="s">
        <v>156</v>
      </c>
      <c r="E683" s="254" t="s">
        <v>2383</v>
      </c>
      <c r="F683" s="256" t="s">
        <v>1914</v>
      </c>
      <c r="G683" s="123" t="str">
        <f ca="1"/>
        <v>Pawnee CUSD 11</v>
      </c>
      <c r="H683" s="123" t="str">
        <f>IFERROR(VLOOKUP(ROWS($H$2:H683),$A$2:$B$996,2,FALSE),"")</f>
        <v/>
      </c>
    </row>
    <row r="684" spans="1:8" ht="15">
      <c r="A684" s="123">
        <f>IF(ISNUMBER(SEARCH('Cover Page'!$D$9,Table1[[#This Row],[School District]])),MAX($A$1:A683)+1,0)</f>
        <v>0</v>
      </c>
      <c r="B684" s="254" t="s">
        <v>762</v>
      </c>
      <c r="C684" s="255" t="s">
        <v>3158</v>
      </c>
      <c r="D684" s="256" t="s">
        <v>156</v>
      </c>
      <c r="E684" s="254" t="s">
        <v>1074</v>
      </c>
      <c r="F684" s="256" t="s">
        <v>1915</v>
      </c>
      <c r="G684" s="123" t="str">
        <f ca="1"/>
        <v>Pawnee CUSD 11</v>
      </c>
      <c r="H684" s="123" t="str">
        <f>IFERROR(VLOOKUP(ROWS($H$2:H684),$A$2:$B$996,2,FALSE),"")</f>
        <v/>
      </c>
    </row>
    <row r="685" spans="1:8" ht="15">
      <c r="A685" s="123">
        <f>IF(ISNUMBER(SEARCH('Cover Page'!$D$9,Table1[[#This Row],[School District]])),MAX($A$1:A684)+1,0)</f>
        <v>1</v>
      </c>
      <c r="B685" s="254" t="s">
        <v>763</v>
      </c>
      <c r="C685" s="255" t="s">
        <v>3159</v>
      </c>
      <c r="D685" s="256" t="s">
        <v>156</v>
      </c>
      <c r="E685" s="254" t="s">
        <v>2438</v>
      </c>
      <c r="F685" s="256" t="s">
        <v>1916</v>
      </c>
      <c r="G685" s="123" t="str">
        <f ca="1"/>
        <v>Pawnee CUSD 11</v>
      </c>
      <c r="H685" s="123" t="str">
        <f>IFERROR(VLOOKUP(ROWS($H$2:H685),$A$2:$B$996,2,FALSE),"")</f>
        <v/>
      </c>
    </row>
    <row r="686" spans="1:8" ht="15">
      <c r="A686" s="123">
        <f>IF(ISNUMBER(SEARCH('Cover Page'!$D$9,Table1[[#This Row],[School District]])),MAX($A$1:A685)+1,0)</f>
        <v>0</v>
      </c>
      <c r="B686" s="254" t="s">
        <v>764</v>
      </c>
      <c r="C686" s="255" t="s">
        <v>3160</v>
      </c>
      <c r="D686" s="256" t="s">
        <v>156</v>
      </c>
      <c r="E686" s="254" t="s">
        <v>1474</v>
      </c>
      <c r="F686" s="256" t="s">
        <v>1917</v>
      </c>
      <c r="G686" s="123" t="str">
        <f ca="1"/>
        <v>Pawnee CUSD 11</v>
      </c>
      <c r="H686" s="123" t="str">
        <f>IFERROR(VLOOKUP(ROWS($H$2:H686),$A$2:$B$996,2,FALSE),"")</f>
        <v/>
      </c>
    </row>
    <row r="687" spans="1:8" ht="15">
      <c r="A687" s="123">
        <f>IF(ISNUMBER(SEARCH('Cover Page'!$D$9,Table1[[#This Row],[School District]])),MAX($A$1:A686)+1,0)</f>
        <v>0</v>
      </c>
      <c r="B687" s="254" t="s">
        <v>765</v>
      </c>
      <c r="C687" s="255" t="s">
        <v>3161</v>
      </c>
      <c r="D687" s="256" t="s">
        <v>156</v>
      </c>
      <c r="E687" s="254" t="s">
        <v>1261</v>
      </c>
      <c r="F687" s="256" t="s">
        <v>1918</v>
      </c>
      <c r="G687" s="123" t="str">
        <f ca="1"/>
        <v>Pawnee CUSD 11</v>
      </c>
      <c r="H687" s="123" t="str">
        <f>IFERROR(VLOOKUP(ROWS($H$2:H687),$A$2:$B$996,2,FALSE),"")</f>
        <v/>
      </c>
    </row>
    <row r="688" spans="1:8" ht="15">
      <c r="A688" s="123">
        <f>IF(ISNUMBER(SEARCH('Cover Page'!$D$9,Table1[[#This Row],[School District]])),MAX($A$1:A687)+1,0)</f>
        <v>0</v>
      </c>
      <c r="B688" s="254" t="s">
        <v>766</v>
      </c>
      <c r="C688" s="255" t="s">
        <v>3162</v>
      </c>
      <c r="D688" s="256" t="s">
        <v>156</v>
      </c>
      <c r="E688" s="254" t="s">
        <v>2384</v>
      </c>
      <c r="F688" s="256" t="s">
        <v>1919</v>
      </c>
      <c r="G688" s="123" t="str">
        <f ca="1"/>
        <v>Pawnee CUSD 11</v>
      </c>
      <c r="H688" s="123" t="str">
        <f>IFERROR(VLOOKUP(ROWS($H$2:H688),$A$2:$B$996,2,FALSE),"")</f>
        <v/>
      </c>
    </row>
    <row r="689" spans="1:8" ht="15">
      <c r="A689" s="123">
        <f>IF(ISNUMBER(SEARCH('Cover Page'!$D$9,Table1[[#This Row],[School District]])),MAX($A$1:A688)+1,0)</f>
        <v>0</v>
      </c>
      <c r="B689" s="254" t="s">
        <v>767</v>
      </c>
      <c r="C689" s="255" t="s">
        <v>3163</v>
      </c>
      <c r="D689" s="256" t="s">
        <v>156</v>
      </c>
      <c r="E689" s="254" t="s">
        <v>1223</v>
      </c>
      <c r="F689" s="256" t="s">
        <v>1920</v>
      </c>
      <c r="G689" s="123" t="str">
        <f ca="1"/>
        <v>Pawnee CUSD 11</v>
      </c>
      <c r="H689" s="123" t="str">
        <f>IFERROR(VLOOKUP(ROWS($H$2:H689),$A$2:$B$996,2,FALSE),"")</f>
        <v/>
      </c>
    </row>
    <row r="690" spans="1:8" ht="15">
      <c r="A690" s="123">
        <f>IF(ISNUMBER(SEARCH('Cover Page'!$D$9,Table1[[#This Row],[School District]])),MAX($A$1:A689)+1,0)</f>
        <v>0</v>
      </c>
      <c r="B690" s="254" t="s">
        <v>1921</v>
      </c>
      <c r="C690" s="255" t="s">
        <v>3164</v>
      </c>
      <c r="D690" s="256" t="s">
        <v>155</v>
      </c>
      <c r="E690" s="254" t="s">
        <v>1271</v>
      </c>
      <c r="F690" s="256" t="s">
        <v>1922</v>
      </c>
      <c r="G690" s="123" t="str">
        <f ca="1"/>
        <v>Pawnee CUSD 11</v>
      </c>
      <c r="H690" s="123" t="str">
        <f>IFERROR(VLOOKUP(ROWS($H$2:H690),$A$2:$B$996,2,FALSE),"")</f>
        <v/>
      </c>
    </row>
    <row r="691" spans="1:8" ht="15" customHeight="1">
      <c r="A691" s="123">
        <f>IF(ISNUMBER(SEARCH('Cover Page'!$D$9,Table1[[#This Row],[School District]])),MAX($A$1:A690)+1,0)</f>
        <v>0</v>
      </c>
      <c r="B691" s="254" t="s">
        <v>768</v>
      </c>
      <c r="C691" s="255" t="s">
        <v>3165</v>
      </c>
      <c r="D691" s="256" t="s">
        <v>154</v>
      </c>
      <c r="E691" s="254" t="s">
        <v>1271</v>
      </c>
      <c r="F691" s="256" t="s">
        <v>1923</v>
      </c>
      <c r="G691" s="123" t="str">
        <f ca="1"/>
        <v>Pawnee CUSD 11</v>
      </c>
      <c r="H691" s="123" t="str">
        <f>IFERROR(VLOOKUP(ROWS($H$2:H691),$A$2:$B$996,2,FALSE),"")</f>
        <v/>
      </c>
    </row>
    <row r="692" spans="1:8" ht="15">
      <c r="A692" s="123">
        <f>IF(ISNUMBER(SEARCH('Cover Page'!$D$9,Table1[[#This Row],[School District]])),MAX($A$1:A691)+1,0)</f>
        <v>0</v>
      </c>
      <c r="B692" s="254" t="s">
        <v>769</v>
      </c>
      <c r="C692" s="255" t="s">
        <v>3166</v>
      </c>
      <c r="D692" s="256" t="s">
        <v>154</v>
      </c>
      <c r="E692" s="254" t="s">
        <v>1168</v>
      </c>
      <c r="F692" s="256" t="s">
        <v>1924</v>
      </c>
      <c r="G692" s="123" t="str">
        <f ca="1"/>
        <v>Pawnee CUSD 11</v>
      </c>
      <c r="H692" s="123" t="str">
        <f>IFERROR(VLOOKUP(ROWS($H$2:H692),$A$2:$B$996,2,FALSE),"")</f>
        <v/>
      </c>
    </row>
    <row r="693" spans="1:8" ht="15">
      <c r="A693" s="123">
        <f>IF(ISNUMBER(SEARCH('Cover Page'!$D$9,Table1[[#This Row],[School District]])),MAX($A$1:A692)+1,0)</f>
        <v>0</v>
      </c>
      <c r="B693" s="254" t="s">
        <v>770</v>
      </c>
      <c r="C693" s="255" t="s">
        <v>3167</v>
      </c>
      <c r="D693" s="256" t="s">
        <v>154</v>
      </c>
      <c r="E693" s="254" t="s">
        <v>1053</v>
      </c>
      <c r="F693" s="256" t="s">
        <v>1925</v>
      </c>
      <c r="G693" s="123" t="str">
        <f ca="1"/>
        <v>Pawnee CUSD 11</v>
      </c>
      <c r="H693" s="123" t="str">
        <f>IFERROR(VLOOKUP(ROWS($H$2:H693),$A$2:$B$996,2,FALSE),"")</f>
        <v/>
      </c>
    </row>
    <row r="694" spans="1:8" ht="15">
      <c r="A694" s="123">
        <f>IF(ISNUMBER(SEARCH('Cover Page'!$D$9,Table1[[#This Row],[School District]])),MAX($A$1:A693)+1,0)</f>
        <v>0</v>
      </c>
      <c r="B694" s="254" t="s">
        <v>771</v>
      </c>
      <c r="C694" s="255" t="s">
        <v>3168</v>
      </c>
      <c r="D694" s="256" t="s">
        <v>201</v>
      </c>
      <c r="E694" s="254" t="s">
        <v>1115</v>
      </c>
      <c r="F694" s="256" t="s">
        <v>1926</v>
      </c>
      <c r="G694" s="123" t="str">
        <f ca="1"/>
        <v>Pawnee CUSD 11</v>
      </c>
      <c r="H694" s="123" t="str">
        <f>IFERROR(VLOOKUP(ROWS($H$2:H694),$A$2:$B$996,2,FALSE),"")</f>
        <v/>
      </c>
    </row>
    <row r="695" spans="1:8" ht="15" customHeight="1">
      <c r="A695" s="123">
        <f>IF(ISNUMBER(SEARCH('Cover Page'!$D$9,Table1[[#This Row],[School District]])),MAX($A$1:A694)+1,0)</f>
        <v>0</v>
      </c>
      <c r="B695" s="254" t="s">
        <v>772</v>
      </c>
      <c r="C695" s="255" t="s">
        <v>3169</v>
      </c>
      <c r="D695" s="256" t="s">
        <v>156</v>
      </c>
      <c r="E695" s="254" t="s">
        <v>1115</v>
      </c>
      <c r="F695" s="256" t="s">
        <v>1927</v>
      </c>
      <c r="G695" s="123" t="str">
        <f ca="1"/>
        <v>Pawnee CUSD 11</v>
      </c>
      <c r="H695" s="123" t="str">
        <f>IFERROR(VLOOKUP(ROWS($H$2:H695),$A$2:$B$996,2,FALSE),"")</f>
        <v/>
      </c>
    </row>
    <row r="696" spans="1:8" ht="15">
      <c r="A696" s="123">
        <f>IF(ISNUMBER(SEARCH('Cover Page'!$D$9,Table1[[#This Row],[School District]])),MAX($A$1:A695)+1,0)</f>
        <v>0</v>
      </c>
      <c r="B696" s="254" t="s">
        <v>773</v>
      </c>
      <c r="C696" s="255" t="s">
        <v>3170</v>
      </c>
      <c r="D696" s="256" t="s">
        <v>156</v>
      </c>
      <c r="E696" s="254" t="s">
        <v>1115</v>
      </c>
      <c r="F696" s="256" t="s">
        <v>1928</v>
      </c>
      <c r="G696" s="123" t="str">
        <f ca="1"/>
        <v>Pawnee CUSD 11</v>
      </c>
      <c r="H696" s="123" t="str">
        <f>IFERROR(VLOOKUP(ROWS($H$2:H696),$A$2:$B$996,2,FALSE),"")</f>
        <v/>
      </c>
    </row>
    <row r="697" spans="1:8" ht="15">
      <c r="A697" s="123">
        <f>IF(ISNUMBER(SEARCH('Cover Page'!$D$9,Table1[[#This Row],[School District]])),MAX($A$1:A696)+1,0)</f>
        <v>0</v>
      </c>
      <c r="B697" s="254" t="s">
        <v>774</v>
      </c>
      <c r="C697" s="255" t="s">
        <v>3171</v>
      </c>
      <c r="D697" s="256" t="s">
        <v>156</v>
      </c>
      <c r="E697" s="254" t="s">
        <v>2385</v>
      </c>
      <c r="F697" s="256" t="s">
        <v>1929</v>
      </c>
      <c r="G697" s="123" t="str">
        <f ca="1"/>
        <v>Pawnee CUSD 11</v>
      </c>
      <c r="H697" s="123" t="str">
        <f>IFERROR(VLOOKUP(ROWS($H$2:H697),$A$2:$B$996,2,FALSE),"")</f>
        <v/>
      </c>
    </row>
    <row r="698" spans="1:8" ht="15">
      <c r="A698" s="123">
        <f>IF(ISNUMBER(SEARCH('Cover Page'!$D$9,Table1[[#This Row],[School District]])),MAX($A$1:A697)+1,0)</f>
        <v>0</v>
      </c>
      <c r="B698" s="254" t="s">
        <v>775</v>
      </c>
      <c r="C698" s="255" t="s">
        <v>3172</v>
      </c>
      <c r="D698" s="256" t="s">
        <v>201</v>
      </c>
      <c r="E698" s="254" t="s">
        <v>1288</v>
      </c>
      <c r="F698" s="256" t="s">
        <v>1930</v>
      </c>
      <c r="G698" s="123" t="str">
        <f ca="1"/>
        <v>Pawnee CUSD 11</v>
      </c>
      <c r="H698" s="123" t="str">
        <f>IFERROR(VLOOKUP(ROWS($H$2:H698),$A$2:$B$996,2,FALSE),"")</f>
        <v/>
      </c>
    </row>
    <row r="699" spans="1:8" ht="15">
      <c r="A699" s="123">
        <f>IF(ISNUMBER(SEARCH('Cover Page'!$D$9,Table1[[#This Row],[School District]])),MAX($A$1:A698)+1,0)</f>
        <v>0</v>
      </c>
      <c r="B699" s="254" t="s">
        <v>776</v>
      </c>
      <c r="C699" s="255" t="s">
        <v>3173</v>
      </c>
      <c r="D699" s="256" t="s">
        <v>154</v>
      </c>
      <c r="E699" s="254" t="s">
        <v>2325</v>
      </c>
      <c r="F699" s="256" t="s">
        <v>1931</v>
      </c>
      <c r="G699" s="123" t="str">
        <f ca="1"/>
        <v>Pawnee CUSD 11</v>
      </c>
      <c r="H699" s="123" t="str">
        <f>IFERROR(VLOOKUP(ROWS($H$2:H699),$A$2:$B$996,2,FALSE),"")</f>
        <v/>
      </c>
    </row>
    <row r="700" spans="1:8" ht="15">
      <c r="A700" s="123">
        <f>IF(ISNUMBER(SEARCH('Cover Page'!$D$9,Table1[[#This Row],[School District]])),MAX($A$1:A699)+1,0)</f>
        <v>0</v>
      </c>
      <c r="B700" s="254" t="s">
        <v>777</v>
      </c>
      <c r="C700" s="255" t="s">
        <v>3174</v>
      </c>
      <c r="D700" s="256" t="s">
        <v>156</v>
      </c>
      <c r="E700" s="254" t="s">
        <v>2386</v>
      </c>
      <c r="F700" s="256" t="s">
        <v>1932</v>
      </c>
      <c r="G700" s="123" t="str">
        <f ca="1"/>
        <v>Pawnee CUSD 11</v>
      </c>
      <c r="H700" s="123" t="str">
        <f>IFERROR(VLOOKUP(ROWS($H$2:H700),$A$2:$B$996,2,FALSE),"")</f>
        <v/>
      </c>
    </row>
    <row r="701" spans="1:8" ht="15" customHeight="1">
      <c r="A701" s="123">
        <f>IF(ISNUMBER(SEARCH('Cover Page'!$D$9,Table1[[#This Row],[School District]])),MAX($A$1:A700)+1,0)</f>
        <v>0</v>
      </c>
      <c r="B701" s="254" t="s">
        <v>1933</v>
      </c>
      <c r="C701" s="255" t="s">
        <v>3175</v>
      </c>
      <c r="D701" s="256" t="s">
        <v>155</v>
      </c>
      <c r="E701" s="254" t="s">
        <v>1247</v>
      </c>
      <c r="F701" s="256" t="s">
        <v>1934</v>
      </c>
      <c r="G701" s="123" t="str">
        <f ca="1"/>
        <v>Pawnee CUSD 11</v>
      </c>
      <c r="H701" s="123" t="str">
        <f>IFERROR(VLOOKUP(ROWS($H$2:H701),$A$2:$B$996,2,FALSE),"")</f>
        <v/>
      </c>
    </row>
    <row r="702" spans="1:8" ht="15">
      <c r="A702" s="123">
        <f>IF(ISNUMBER(SEARCH('Cover Page'!$D$9,Table1[[#This Row],[School District]])),MAX($A$1:A701)+1,0)</f>
        <v>0</v>
      </c>
      <c r="B702" s="254" t="s">
        <v>778</v>
      </c>
      <c r="C702" s="255" t="s">
        <v>3176</v>
      </c>
      <c r="D702" s="256" t="s">
        <v>154</v>
      </c>
      <c r="E702" s="254" t="s">
        <v>2387</v>
      </c>
      <c r="F702" s="256" t="s">
        <v>1935</v>
      </c>
      <c r="G702" s="123" t="str">
        <f ca="1"/>
        <v>Pawnee CUSD 11</v>
      </c>
      <c r="H702" s="123" t="str">
        <f>IFERROR(VLOOKUP(ROWS($H$2:H702),$A$2:$B$996,2,FALSE),"")</f>
        <v/>
      </c>
    </row>
    <row r="703" spans="1:8" ht="15">
      <c r="A703" s="123">
        <f>IF(ISNUMBER(SEARCH('Cover Page'!$D$9,Table1[[#This Row],[School District]])),MAX($A$1:A702)+1,0)</f>
        <v>0</v>
      </c>
      <c r="B703" s="254" t="s">
        <v>779</v>
      </c>
      <c r="C703" s="255" t="s">
        <v>3177</v>
      </c>
      <c r="D703" s="256" t="s">
        <v>156</v>
      </c>
      <c r="E703" s="254" t="s">
        <v>2439</v>
      </c>
      <c r="F703" s="256" t="s">
        <v>1936</v>
      </c>
      <c r="G703" s="123" t="str">
        <f ca="1"/>
        <v>Pawnee CUSD 11</v>
      </c>
      <c r="H703" s="123" t="str">
        <f>IFERROR(VLOOKUP(ROWS($H$2:H703),$A$2:$B$996,2,FALSE),"")</f>
        <v/>
      </c>
    </row>
    <row r="704" spans="1:8" ht="15">
      <c r="A704" s="123">
        <f>IF(ISNUMBER(SEARCH('Cover Page'!$D$9,Table1[[#This Row],[School District]])),MAX($A$1:A703)+1,0)</f>
        <v>0</v>
      </c>
      <c r="B704" s="254" t="s">
        <v>1937</v>
      </c>
      <c r="C704" s="255" t="s">
        <v>3178</v>
      </c>
      <c r="D704" s="256" t="s">
        <v>201</v>
      </c>
      <c r="E704" s="254" t="s">
        <v>1355</v>
      </c>
      <c r="F704" s="256" t="s">
        <v>1938</v>
      </c>
      <c r="G704" s="123" t="str">
        <f ca="1"/>
        <v>Pawnee CUSD 11</v>
      </c>
      <c r="H704" s="123" t="str">
        <f>IFERROR(VLOOKUP(ROWS($H$2:H704),$A$2:$B$996,2,FALSE),"")</f>
        <v/>
      </c>
    </row>
    <row r="705" spans="1:8" ht="15">
      <c r="A705" s="123">
        <f>IF(ISNUMBER(SEARCH('Cover Page'!$D$9,Table1[[#This Row],[School District]])),MAX($A$1:A704)+1,0)</f>
        <v>0</v>
      </c>
      <c r="B705" s="254" t="s">
        <v>780</v>
      </c>
      <c r="C705" s="255" t="s">
        <v>3179</v>
      </c>
      <c r="D705" s="256" t="s">
        <v>156</v>
      </c>
      <c r="E705" s="254" t="s">
        <v>1355</v>
      </c>
      <c r="F705" s="256" t="s">
        <v>1938</v>
      </c>
      <c r="G705" s="123" t="str">
        <f ca="1"/>
        <v>Pawnee CUSD 11</v>
      </c>
      <c r="H705" s="123" t="str">
        <f>IFERROR(VLOOKUP(ROWS($H$2:H705),$A$2:$B$996,2,FALSE),"")</f>
        <v/>
      </c>
    </row>
    <row r="706" spans="1:8" ht="15">
      <c r="A706" s="123">
        <f>IF(ISNUMBER(SEARCH('Cover Page'!$D$9,Table1[[#This Row],[School District]])),MAX($A$1:A705)+1,0)</f>
        <v>0</v>
      </c>
      <c r="B706" s="254" t="s">
        <v>1939</v>
      </c>
      <c r="C706" s="255" t="s">
        <v>3180</v>
      </c>
      <c r="D706" s="256" t="s">
        <v>156</v>
      </c>
      <c r="E706" s="254" t="s">
        <v>1539</v>
      </c>
      <c r="F706" s="256" t="s">
        <v>1940</v>
      </c>
      <c r="G706" s="123" t="str">
        <f ca="1"/>
        <v>Pawnee CUSD 11</v>
      </c>
      <c r="H706" s="123" t="str">
        <f>IFERROR(VLOOKUP(ROWS($H$2:H706),$A$2:$B$996,2,FALSE),"")</f>
        <v/>
      </c>
    </row>
    <row r="707" spans="1:8" ht="15">
      <c r="A707" s="123">
        <f>IF(ISNUMBER(SEARCH('Cover Page'!$D$9,Table1[[#This Row],[School District]])),MAX($A$1:A706)+1,0)</f>
        <v>0</v>
      </c>
      <c r="B707" s="254" t="s">
        <v>781</v>
      </c>
      <c r="C707" s="255" t="s">
        <v>3181</v>
      </c>
      <c r="D707" s="256" t="s">
        <v>154</v>
      </c>
      <c r="E707" s="254" t="s">
        <v>1115</v>
      </c>
      <c r="F707" s="256" t="s">
        <v>1941</v>
      </c>
      <c r="G707" s="123" t="str">
        <f ca="1"/>
        <v>Pawnee CUSD 11</v>
      </c>
      <c r="H707" s="123" t="str">
        <f>IFERROR(VLOOKUP(ROWS($H$2:H707),$A$2:$B$996,2,FALSE),"")</f>
        <v/>
      </c>
    </row>
    <row r="708" spans="1:8" ht="15">
      <c r="A708" s="123">
        <f>IF(ISNUMBER(SEARCH('Cover Page'!$D$9,Table1[[#This Row],[School District]])),MAX($A$1:A707)+1,0)</f>
        <v>0</v>
      </c>
      <c r="B708" s="254" t="s">
        <v>782</v>
      </c>
      <c r="C708" s="255" t="s">
        <v>3182</v>
      </c>
      <c r="D708" s="256" t="s">
        <v>156</v>
      </c>
      <c r="E708" s="254" t="s">
        <v>1104</v>
      </c>
      <c r="F708" s="256" t="s">
        <v>1942</v>
      </c>
      <c r="G708" s="123" t="str">
        <f ca="1"/>
        <v>Pawnee CUSD 11</v>
      </c>
      <c r="H708" s="123" t="str">
        <f>IFERROR(VLOOKUP(ROWS($H$2:H708),$A$2:$B$996,2,FALSE),"")</f>
        <v/>
      </c>
    </row>
    <row r="709" spans="1:8" ht="15">
      <c r="A709" s="123">
        <f>IF(ISNUMBER(SEARCH('Cover Page'!$D$9,Table1[[#This Row],[School District]])),MAX($A$1:A708)+1,0)</f>
        <v>0</v>
      </c>
      <c r="B709" s="254" t="s">
        <v>783</v>
      </c>
      <c r="C709" s="255" t="s">
        <v>3183</v>
      </c>
      <c r="D709" s="256" t="s">
        <v>154</v>
      </c>
      <c r="E709" s="254" t="s">
        <v>1115</v>
      </c>
      <c r="F709" s="256" t="s">
        <v>1943</v>
      </c>
      <c r="G709" s="123" t="str">
        <f ca="1"/>
        <v>Pawnee CUSD 11</v>
      </c>
      <c r="H709" s="123" t="str">
        <f>IFERROR(VLOOKUP(ROWS($H$2:H709),$A$2:$B$996,2,FALSE),"")</f>
        <v/>
      </c>
    </row>
    <row r="710" spans="1:8" ht="15">
      <c r="A710" s="123">
        <f>IF(ISNUMBER(SEARCH('Cover Page'!$D$9,Table1[[#This Row],[School District]])),MAX($A$1:A709)+1,0)</f>
        <v>0</v>
      </c>
      <c r="B710" s="254" t="s">
        <v>784</v>
      </c>
      <c r="C710" s="255" t="s">
        <v>3184</v>
      </c>
      <c r="D710" s="256" t="s">
        <v>154</v>
      </c>
      <c r="E710" s="254" t="s">
        <v>1053</v>
      </c>
      <c r="F710" s="256" t="s">
        <v>1944</v>
      </c>
      <c r="G710" s="123" t="str">
        <f ca="1"/>
        <v>Pawnee CUSD 11</v>
      </c>
      <c r="H710" s="123" t="str">
        <f>IFERROR(VLOOKUP(ROWS($H$2:H710),$A$2:$B$996,2,FALSE),"")</f>
        <v/>
      </c>
    </row>
    <row r="711" spans="1:8" ht="15">
      <c r="A711" s="123">
        <f>IF(ISNUMBER(SEARCH('Cover Page'!$D$9,Table1[[#This Row],[School District]])),MAX($A$1:A710)+1,0)</f>
        <v>0</v>
      </c>
      <c r="B711" s="254" t="s">
        <v>785</v>
      </c>
      <c r="C711" s="255" t="s">
        <v>3185</v>
      </c>
      <c r="D711" s="256" t="s">
        <v>156</v>
      </c>
      <c r="E711" s="254" t="s">
        <v>2440</v>
      </c>
      <c r="F711" s="256" t="s">
        <v>1945</v>
      </c>
      <c r="G711" s="123" t="str">
        <f ca="1"/>
        <v>Pawnee CUSD 11</v>
      </c>
      <c r="H711" s="123" t="str">
        <f>IFERROR(VLOOKUP(ROWS($H$2:H711),$A$2:$B$996,2,FALSE),"")</f>
        <v/>
      </c>
    </row>
    <row r="712" spans="1:8" ht="15">
      <c r="A712" s="123">
        <f>IF(ISNUMBER(SEARCH('Cover Page'!$D$9,Table1[[#This Row],[School District]])),MAX($A$1:A711)+1,0)</f>
        <v>0</v>
      </c>
      <c r="B712" s="254" t="s">
        <v>786</v>
      </c>
      <c r="C712" s="255" t="s">
        <v>3186</v>
      </c>
      <c r="D712" s="256" t="s">
        <v>154</v>
      </c>
      <c r="E712" s="254" t="s">
        <v>1328</v>
      </c>
      <c r="F712" s="256" t="s">
        <v>1946</v>
      </c>
      <c r="G712" s="123" t="str">
        <f ca="1"/>
        <v>Pawnee CUSD 11</v>
      </c>
      <c r="H712" s="123" t="str">
        <f>IFERROR(VLOOKUP(ROWS($H$2:H712),$A$2:$B$996,2,FALSE),"")</f>
        <v/>
      </c>
    </row>
    <row r="713" spans="1:8" ht="15">
      <c r="A713" s="123">
        <f>IF(ISNUMBER(SEARCH('Cover Page'!$D$9,Table1[[#This Row],[School District]])),MAX($A$1:A712)+1,0)</f>
        <v>0</v>
      </c>
      <c r="B713" s="254" t="s">
        <v>787</v>
      </c>
      <c r="C713" s="255" t="s">
        <v>3187</v>
      </c>
      <c r="D713" s="256" t="s">
        <v>155</v>
      </c>
      <c r="E713" s="254" t="s">
        <v>1328</v>
      </c>
      <c r="F713" s="256" t="s">
        <v>1715</v>
      </c>
      <c r="G713" s="123" t="str">
        <f ca="1"/>
        <v>Pawnee CUSD 11</v>
      </c>
      <c r="H713" s="123" t="str">
        <f>IFERROR(VLOOKUP(ROWS($H$2:H713),$A$2:$B$996,2,FALSE),"")</f>
        <v/>
      </c>
    </row>
    <row r="714" spans="1:8" ht="15">
      <c r="A714" s="123">
        <f>IF(ISNUMBER(SEARCH('Cover Page'!$D$9,Table1[[#This Row],[School District]])),MAX($A$1:A713)+1,0)</f>
        <v>0</v>
      </c>
      <c r="B714" s="254" t="s">
        <v>1947</v>
      </c>
      <c r="C714" s="255" t="s">
        <v>3188</v>
      </c>
      <c r="D714" s="256" t="s">
        <v>154</v>
      </c>
      <c r="E714" s="254" t="s">
        <v>2300</v>
      </c>
      <c r="F714" s="256" t="s">
        <v>1948</v>
      </c>
      <c r="G714" s="123" t="str">
        <f ca="1"/>
        <v>Pawnee CUSD 11</v>
      </c>
      <c r="H714" s="123" t="str">
        <f>IFERROR(VLOOKUP(ROWS($H$2:H714),$A$2:$B$996,2,FALSE),"")</f>
        <v/>
      </c>
    </row>
    <row r="715" spans="1:8" ht="15">
      <c r="A715" s="123">
        <f>IF(ISNUMBER(SEARCH('Cover Page'!$D$9,Table1[[#This Row],[School District]])),MAX($A$1:A714)+1,0)</f>
        <v>0</v>
      </c>
      <c r="B715" s="254" t="s">
        <v>1949</v>
      </c>
      <c r="C715" s="255" t="s">
        <v>3189</v>
      </c>
      <c r="D715" s="256" t="s">
        <v>156</v>
      </c>
      <c r="E715" s="254" t="s">
        <v>1950</v>
      </c>
      <c r="F715" s="256" t="s">
        <v>1951</v>
      </c>
      <c r="G715" s="123" t="str">
        <f ca="1"/>
        <v>Pawnee CUSD 11</v>
      </c>
      <c r="H715" s="123" t="str">
        <f>IFERROR(VLOOKUP(ROWS($H$2:H715),$A$2:$B$996,2,FALSE),"")</f>
        <v/>
      </c>
    </row>
    <row r="716" spans="1:8" ht="15">
      <c r="A716" s="123">
        <f>IF(ISNUMBER(SEARCH('Cover Page'!$D$9,Table1[[#This Row],[School District]])),MAX($A$1:A715)+1,0)</f>
        <v>0</v>
      </c>
      <c r="B716" s="254" t="s">
        <v>788</v>
      </c>
      <c r="C716" s="255" t="s">
        <v>3190</v>
      </c>
      <c r="D716" s="256" t="s">
        <v>156</v>
      </c>
      <c r="E716" s="254" t="s">
        <v>2441</v>
      </c>
      <c r="F716" s="256" t="s">
        <v>1952</v>
      </c>
      <c r="G716" s="123" t="str">
        <f ca="1"/>
        <v>Pawnee CUSD 11</v>
      </c>
      <c r="H716" s="123" t="str">
        <f>IFERROR(VLOOKUP(ROWS($H$2:H716),$A$2:$B$996,2,FALSE),"")</f>
        <v/>
      </c>
    </row>
    <row r="717" spans="1:8" ht="15">
      <c r="A717" s="123">
        <f>IF(ISNUMBER(SEARCH('Cover Page'!$D$9,Table1[[#This Row],[School District]])),MAX($A$1:A716)+1,0)</f>
        <v>0</v>
      </c>
      <c r="B717" s="254" t="s">
        <v>789</v>
      </c>
      <c r="C717" s="255" t="s">
        <v>3191</v>
      </c>
      <c r="D717" s="256" t="s">
        <v>154</v>
      </c>
      <c r="E717" s="254" t="s">
        <v>1053</v>
      </c>
      <c r="F717" s="256" t="s">
        <v>1953</v>
      </c>
      <c r="G717" s="123" t="str">
        <f ca="1"/>
        <v>Pawnee CUSD 11</v>
      </c>
      <c r="H717" s="123" t="str">
        <f>IFERROR(VLOOKUP(ROWS($H$2:H717),$A$2:$B$996,2,FALSE),"")</f>
        <v/>
      </c>
    </row>
    <row r="718" spans="1:8" ht="15">
      <c r="A718" s="123">
        <f>IF(ISNUMBER(SEARCH('Cover Page'!$D$9,Table1[[#This Row],[School District]])),MAX($A$1:A717)+1,0)</f>
        <v>0</v>
      </c>
      <c r="B718" s="254" t="s">
        <v>790</v>
      </c>
      <c r="C718" s="255" t="s">
        <v>3192</v>
      </c>
      <c r="D718" s="256" t="s">
        <v>156</v>
      </c>
      <c r="E718" s="254" t="s">
        <v>1091</v>
      </c>
      <c r="F718" s="256" t="s">
        <v>1954</v>
      </c>
      <c r="G718" s="123" t="str">
        <f ca="1"/>
        <v>Pawnee CUSD 11</v>
      </c>
      <c r="H718" s="123" t="str">
        <f>IFERROR(VLOOKUP(ROWS($H$2:H718),$A$2:$B$996,2,FALSE),"")</f>
        <v/>
      </c>
    </row>
    <row r="719" spans="1:8" ht="15">
      <c r="A719" s="123">
        <f>IF(ISNUMBER(SEARCH('Cover Page'!$D$9,Table1[[#This Row],[School District]])),MAX($A$1:A718)+1,0)</f>
        <v>0</v>
      </c>
      <c r="B719" s="254" t="s">
        <v>1955</v>
      </c>
      <c r="C719" s="255" t="s">
        <v>3193</v>
      </c>
      <c r="D719" s="256" t="s">
        <v>156</v>
      </c>
      <c r="E719" s="254" t="s">
        <v>2388</v>
      </c>
      <c r="F719" s="256" t="s">
        <v>1956</v>
      </c>
      <c r="G719" s="123" t="str">
        <f ca="1"/>
        <v>Pawnee CUSD 11</v>
      </c>
      <c r="H719" s="123" t="str">
        <f>IFERROR(VLOOKUP(ROWS($H$2:H719),$A$2:$B$996,2,FALSE),"")</f>
        <v/>
      </c>
    </row>
    <row r="720" spans="1:8" ht="15">
      <c r="A720" s="123">
        <f>IF(ISNUMBER(SEARCH('Cover Page'!$D$9,Table1[[#This Row],[School District]])),MAX($A$1:A719)+1,0)</f>
        <v>0</v>
      </c>
      <c r="B720" s="254" t="s">
        <v>791</v>
      </c>
      <c r="C720" s="255" t="s">
        <v>3194</v>
      </c>
      <c r="D720" s="256" t="s">
        <v>154</v>
      </c>
      <c r="E720" s="254" t="s">
        <v>1288</v>
      </c>
      <c r="F720" s="256" t="s">
        <v>1957</v>
      </c>
      <c r="G720" s="123" t="str">
        <f ca="1"/>
        <v>Pawnee CUSD 11</v>
      </c>
      <c r="H720" s="123" t="str">
        <f>IFERROR(VLOOKUP(ROWS($H$2:H720),$A$2:$B$996,2,FALSE),"")</f>
        <v/>
      </c>
    </row>
    <row r="721" spans="1:8" ht="15">
      <c r="A721" s="123">
        <f>IF(ISNUMBER(SEARCH('Cover Page'!$D$9,Table1[[#This Row],[School District]])),MAX($A$1:A720)+1,0)</f>
        <v>0</v>
      </c>
      <c r="B721" s="254" t="s">
        <v>792</v>
      </c>
      <c r="C721" s="255" t="s">
        <v>3195</v>
      </c>
      <c r="D721" s="256" t="s">
        <v>154</v>
      </c>
      <c r="E721" s="254" t="s">
        <v>1059</v>
      </c>
      <c r="F721" s="256" t="s">
        <v>1958</v>
      </c>
      <c r="G721" s="123" t="str">
        <f ca="1"/>
        <v>Pawnee CUSD 11</v>
      </c>
      <c r="H721" s="123" t="str">
        <f>IFERROR(VLOOKUP(ROWS($H$2:H721),$A$2:$B$996,2,FALSE),"")</f>
        <v/>
      </c>
    </row>
    <row r="722" spans="1:8" ht="15">
      <c r="A722" s="123">
        <f>IF(ISNUMBER(SEARCH('Cover Page'!$D$9,Table1[[#This Row],[School District]])),MAX($A$1:A721)+1,0)</f>
        <v>0</v>
      </c>
      <c r="B722" s="254" t="s">
        <v>793</v>
      </c>
      <c r="C722" s="255" t="s">
        <v>3196</v>
      </c>
      <c r="D722" s="256" t="s">
        <v>154</v>
      </c>
      <c r="E722" s="254" t="s">
        <v>1223</v>
      </c>
      <c r="F722" s="256" t="s">
        <v>1959</v>
      </c>
      <c r="G722" s="123" t="str">
        <f ca="1"/>
        <v>Pawnee CUSD 11</v>
      </c>
      <c r="H722" s="123" t="str">
        <f>IFERROR(VLOOKUP(ROWS($H$2:H722),$A$2:$B$996,2,FALSE),"")</f>
        <v/>
      </c>
    </row>
    <row r="723" spans="1:8" ht="15">
      <c r="A723" s="123">
        <f>IF(ISNUMBER(SEARCH('Cover Page'!$D$9,Table1[[#This Row],[School District]])),MAX($A$1:A722)+1,0)</f>
        <v>0</v>
      </c>
      <c r="B723" s="254" t="s">
        <v>794</v>
      </c>
      <c r="C723" s="255" t="s">
        <v>3197</v>
      </c>
      <c r="D723" s="256" t="s">
        <v>154</v>
      </c>
      <c r="E723" s="254" t="s">
        <v>1053</v>
      </c>
      <c r="F723" s="256" t="s">
        <v>1960</v>
      </c>
      <c r="G723" s="123" t="str">
        <f ca="1"/>
        <v>Pawnee CUSD 11</v>
      </c>
      <c r="H723" s="123" t="str">
        <f>IFERROR(VLOOKUP(ROWS($H$2:H723),$A$2:$B$996,2,FALSE),"")</f>
        <v/>
      </c>
    </row>
    <row r="724" spans="1:8" ht="15">
      <c r="A724" s="123">
        <f>IF(ISNUMBER(SEARCH('Cover Page'!$D$9,Table1[[#This Row],[School District]])),MAX($A$1:A723)+1,0)</f>
        <v>0</v>
      </c>
      <c r="B724" s="254" t="s">
        <v>795</v>
      </c>
      <c r="C724" s="255" t="s">
        <v>3198</v>
      </c>
      <c r="D724" s="256" t="s">
        <v>154</v>
      </c>
      <c r="E724" s="254" t="s">
        <v>2389</v>
      </c>
      <c r="F724" s="256" t="s">
        <v>1961</v>
      </c>
      <c r="G724" s="123" t="str">
        <f ca="1"/>
        <v>Pawnee CUSD 11</v>
      </c>
      <c r="H724" s="123" t="str">
        <f>IFERROR(VLOOKUP(ROWS($H$2:H724),$A$2:$B$996,2,FALSE),"")</f>
        <v/>
      </c>
    </row>
    <row r="725" spans="1:8" ht="15" customHeight="1">
      <c r="A725" s="123">
        <f>IF(ISNUMBER(SEARCH('Cover Page'!$D$9,Table1[[#This Row],[School District]])),MAX($A$1:A724)+1,0)</f>
        <v>0</v>
      </c>
      <c r="B725" s="254" t="s">
        <v>796</v>
      </c>
      <c r="C725" s="255" t="s">
        <v>3199</v>
      </c>
      <c r="D725" s="256" t="s">
        <v>154</v>
      </c>
      <c r="E725" s="254" t="s">
        <v>1195</v>
      </c>
      <c r="F725" s="256" t="s">
        <v>1962</v>
      </c>
      <c r="G725" s="123" t="str">
        <f ca="1"/>
        <v>Pawnee CUSD 11</v>
      </c>
      <c r="H725" s="123" t="str">
        <f>IFERROR(VLOOKUP(ROWS($H$2:H725),$A$2:$B$996,2,FALSE),"")</f>
        <v/>
      </c>
    </row>
    <row r="726" spans="1:8" ht="15">
      <c r="A726" s="123">
        <f>IF(ISNUMBER(SEARCH('Cover Page'!$D$9,Table1[[#This Row],[School District]])),MAX($A$1:A725)+1,0)</f>
        <v>0</v>
      </c>
      <c r="B726" s="254" t="s">
        <v>1963</v>
      </c>
      <c r="C726" s="255" t="s">
        <v>3200</v>
      </c>
      <c r="D726" s="256" t="s">
        <v>155</v>
      </c>
      <c r="E726" s="254" t="s">
        <v>1195</v>
      </c>
      <c r="F726" s="256" t="s">
        <v>1964</v>
      </c>
      <c r="G726" s="123" t="str">
        <f ca="1"/>
        <v>Pawnee CUSD 11</v>
      </c>
      <c r="H726" s="123" t="str">
        <f>IFERROR(VLOOKUP(ROWS($H$2:H726),$A$2:$B$996,2,FALSE),"")</f>
        <v/>
      </c>
    </row>
    <row r="727" spans="1:8" ht="15">
      <c r="A727" s="123">
        <f>IF(ISNUMBER(SEARCH('Cover Page'!$D$9,Table1[[#This Row],[School District]])),MAX($A$1:A726)+1,0)</f>
        <v>0</v>
      </c>
      <c r="B727" s="254" t="s">
        <v>797</v>
      </c>
      <c r="C727" s="255" t="s">
        <v>3201</v>
      </c>
      <c r="D727" s="256" t="s">
        <v>156</v>
      </c>
      <c r="E727" s="254" t="s">
        <v>2442</v>
      </c>
      <c r="F727" s="256" t="s">
        <v>1965</v>
      </c>
      <c r="G727" s="123" t="str">
        <f ca="1"/>
        <v>Pawnee CUSD 11</v>
      </c>
      <c r="H727" s="123" t="str">
        <f>IFERROR(VLOOKUP(ROWS($H$2:H727),$A$2:$B$996,2,FALSE),"")</f>
        <v/>
      </c>
    </row>
    <row r="728" spans="1:8" ht="15" customHeight="1">
      <c r="A728" s="123">
        <f>IF(ISNUMBER(SEARCH('Cover Page'!$D$9,Table1[[#This Row],[School District]])),MAX($A$1:A727)+1,0)</f>
        <v>0</v>
      </c>
      <c r="B728" s="254" t="s">
        <v>1966</v>
      </c>
      <c r="C728" s="255" t="s">
        <v>3202</v>
      </c>
      <c r="D728" s="256" t="s">
        <v>156</v>
      </c>
      <c r="E728" s="254" t="s">
        <v>1145</v>
      </c>
      <c r="F728" s="256" t="s">
        <v>1967</v>
      </c>
      <c r="G728" s="123" t="str">
        <f ca="1"/>
        <v>Pawnee CUSD 11</v>
      </c>
      <c r="H728" s="123" t="str">
        <f>IFERROR(VLOOKUP(ROWS($H$2:H728),$A$2:$B$996,2,FALSE),"")</f>
        <v/>
      </c>
    </row>
    <row r="729" spans="1:8" ht="15">
      <c r="A729" s="123">
        <f>IF(ISNUMBER(SEARCH('Cover Page'!$D$9,Table1[[#This Row],[School District]])),MAX($A$1:A728)+1,0)</f>
        <v>0</v>
      </c>
      <c r="B729" s="254" t="s">
        <v>798</v>
      </c>
      <c r="C729" s="255" t="s">
        <v>3203</v>
      </c>
      <c r="D729" s="256" t="s">
        <v>154</v>
      </c>
      <c r="E729" s="254" t="s">
        <v>1053</v>
      </c>
      <c r="F729" s="256" t="s">
        <v>1968</v>
      </c>
      <c r="G729" s="123" t="str">
        <f ca="1"/>
        <v>Pawnee CUSD 11</v>
      </c>
      <c r="H729" s="123" t="str">
        <f>IFERROR(VLOOKUP(ROWS($H$2:H729),$A$2:$B$996,2,FALSE),"")</f>
        <v/>
      </c>
    </row>
    <row r="730" spans="1:8" ht="15">
      <c r="A730" s="123">
        <f>IF(ISNUMBER(SEARCH('Cover Page'!$D$9,Table1[[#This Row],[School District]])),MAX($A$1:A729)+1,0)</f>
        <v>0</v>
      </c>
      <c r="B730" s="254" t="s">
        <v>799</v>
      </c>
      <c r="C730" s="255" t="s">
        <v>3204</v>
      </c>
      <c r="D730" s="256" t="s">
        <v>201</v>
      </c>
      <c r="E730" s="254" t="s">
        <v>1053</v>
      </c>
      <c r="F730" s="256" t="s">
        <v>1969</v>
      </c>
      <c r="G730" s="123" t="str">
        <f ca="1"/>
        <v>Pawnee CUSD 11</v>
      </c>
      <c r="H730" s="123" t="str">
        <f>IFERROR(VLOOKUP(ROWS($H$2:H730),$A$2:$B$996,2,FALSE),"")</f>
        <v/>
      </c>
    </row>
    <row r="731" spans="1:8" ht="15" customHeight="1">
      <c r="A731" s="123">
        <f>IF(ISNUMBER(SEARCH('Cover Page'!$D$9,Table1[[#This Row],[School District]])),MAX($A$1:A730)+1,0)</f>
        <v>0</v>
      </c>
      <c r="B731" s="254" t="s">
        <v>800</v>
      </c>
      <c r="C731" s="255" t="s">
        <v>3205</v>
      </c>
      <c r="D731" s="256" t="s">
        <v>155</v>
      </c>
      <c r="E731" s="254" t="s">
        <v>1053</v>
      </c>
      <c r="F731" s="256" t="s">
        <v>1970</v>
      </c>
      <c r="G731" s="123" t="str">
        <f ca="1"/>
        <v>Pawnee CUSD 11</v>
      </c>
      <c r="H731" s="123" t="str">
        <f>IFERROR(VLOOKUP(ROWS($H$2:H731),$A$2:$B$996,2,FALSE),"")</f>
        <v/>
      </c>
    </row>
    <row r="732" spans="1:8" ht="15">
      <c r="A732" s="123">
        <f>IF(ISNUMBER(SEARCH('Cover Page'!$D$9,Table1[[#This Row],[School District]])),MAX($A$1:A731)+1,0)</f>
        <v>0</v>
      </c>
      <c r="B732" s="254" t="s">
        <v>1971</v>
      </c>
      <c r="C732" s="255" t="s">
        <v>3206</v>
      </c>
      <c r="D732" s="256" t="s">
        <v>156</v>
      </c>
      <c r="E732" s="254" t="s">
        <v>1972</v>
      </c>
      <c r="F732" s="256" t="s">
        <v>1973</v>
      </c>
      <c r="G732" s="123" t="str">
        <f ca="1"/>
        <v>Pawnee CUSD 11</v>
      </c>
      <c r="H732" s="123" t="str">
        <f>IFERROR(VLOOKUP(ROWS($H$2:H732),$A$2:$B$996,2,FALSE),"")</f>
        <v/>
      </c>
    </row>
    <row r="733" spans="1:8" ht="15" customHeight="1">
      <c r="A733" s="123">
        <f>IF(ISNUMBER(SEARCH('Cover Page'!$D$9,Table1[[#This Row],[School District]])),MAX($A$1:A732)+1,0)</f>
        <v>0</v>
      </c>
      <c r="B733" s="254" t="s">
        <v>801</v>
      </c>
      <c r="C733" s="255" t="s">
        <v>3207</v>
      </c>
      <c r="D733" s="256" t="s">
        <v>201</v>
      </c>
      <c r="E733" s="254" t="s">
        <v>1150</v>
      </c>
      <c r="F733" s="256" t="s">
        <v>1974</v>
      </c>
      <c r="G733" s="123" t="str">
        <f ca="1"/>
        <v>Pawnee CUSD 11</v>
      </c>
      <c r="H733" s="123" t="str">
        <f>IFERROR(VLOOKUP(ROWS($H$2:H733),$A$2:$B$996,2,FALSE),"")</f>
        <v/>
      </c>
    </row>
    <row r="734" spans="1:8" ht="15">
      <c r="A734" s="123">
        <f>IF(ISNUMBER(SEARCH('Cover Page'!$D$9,Table1[[#This Row],[School District]])),MAX($A$1:A733)+1,0)</f>
        <v>0</v>
      </c>
      <c r="B734" s="254" t="s">
        <v>802</v>
      </c>
      <c r="C734" s="255" t="s">
        <v>3208</v>
      </c>
      <c r="D734" s="256" t="s">
        <v>154</v>
      </c>
      <c r="E734" s="254" t="s">
        <v>2302</v>
      </c>
      <c r="F734" s="256" t="s">
        <v>1975</v>
      </c>
      <c r="G734" s="123" t="str">
        <f ca="1"/>
        <v>Pawnee CUSD 11</v>
      </c>
      <c r="H734" s="123" t="str">
        <f>IFERROR(VLOOKUP(ROWS($H$2:H734),$A$2:$B$996,2,FALSE),"")</f>
        <v/>
      </c>
    </row>
    <row r="735" spans="1:8" ht="15">
      <c r="A735" s="123">
        <f>IF(ISNUMBER(SEARCH('Cover Page'!$D$9,Table1[[#This Row],[School District]])),MAX($A$1:A734)+1,0)</f>
        <v>0</v>
      </c>
      <c r="B735" s="254" t="s">
        <v>803</v>
      </c>
      <c r="C735" s="255" t="s">
        <v>3209</v>
      </c>
      <c r="D735" s="256" t="s">
        <v>201</v>
      </c>
      <c r="E735" s="254" t="s">
        <v>1261</v>
      </c>
      <c r="F735" s="256" t="s">
        <v>1976</v>
      </c>
      <c r="G735" s="123" t="str">
        <f ca="1"/>
        <v>Pawnee CUSD 11</v>
      </c>
      <c r="H735" s="123" t="str">
        <f>IFERROR(VLOOKUP(ROWS($H$2:H735),$A$2:$B$996,2,FALSE),"")</f>
        <v/>
      </c>
    </row>
    <row r="736" spans="1:8" ht="15">
      <c r="A736" s="123">
        <f>IF(ISNUMBER(SEARCH('Cover Page'!$D$9,Table1[[#This Row],[School District]])),MAX($A$1:A735)+1,0)</f>
        <v>0</v>
      </c>
      <c r="B736" s="254" t="s">
        <v>804</v>
      </c>
      <c r="C736" s="255" t="s">
        <v>3210</v>
      </c>
      <c r="D736" s="256" t="s">
        <v>156</v>
      </c>
      <c r="E736" s="254" t="s">
        <v>1261</v>
      </c>
      <c r="F736" s="256" t="s">
        <v>1977</v>
      </c>
      <c r="G736" s="123" t="str">
        <f ca="1"/>
        <v>Pawnee CUSD 11</v>
      </c>
      <c r="H736" s="123" t="str">
        <f>IFERROR(VLOOKUP(ROWS($H$2:H736),$A$2:$B$996,2,FALSE),"")</f>
        <v/>
      </c>
    </row>
    <row r="737" spans="1:8" ht="15">
      <c r="A737" s="123">
        <f>IF(ISNUMBER(SEARCH('Cover Page'!$D$9,Table1[[#This Row],[School District]])),MAX($A$1:A736)+1,0)</f>
        <v>0</v>
      </c>
      <c r="B737" s="254" t="s">
        <v>1978</v>
      </c>
      <c r="C737" s="255" t="s">
        <v>3211</v>
      </c>
      <c r="D737" s="256" t="s">
        <v>156</v>
      </c>
      <c r="E737" s="254" t="s">
        <v>1044</v>
      </c>
      <c r="F737" s="256" t="s">
        <v>1979</v>
      </c>
      <c r="G737" s="123" t="str">
        <f ca="1"/>
        <v>Pawnee CUSD 11</v>
      </c>
      <c r="H737" s="123" t="str">
        <f>IFERROR(VLOOKUP(ROWS($H$2:H737),$A$2:$B$996,2,FALSE),"")</f>
        <v/>
      </c>
    </row>
    <row r="738" spans="1:8" ht="15">
      <c r="A738" s="123">
        <f>IF(ISNUMBER(SEARCH('Cover Page'!$D$9,Table1[[#This Row],[School District]])),MAX($A$1:A737)+1,0)</f>
        <v>0</v>
      </c>
      <c r="B738" s="254" t="s">
        <v>1980</v>
      </c>
      <c r="C738" s="255" t="s">
        <v>3212</v>
      </c>
      <c r="D738" s="256" t="s">
        <v>154</v>
      </c>
      <c r="E738" s="254" t="s">
        <v>1259</v>
      </c>
      <c r="F738" s="256" t="s">
        <v>1981</v>
      </c>
      <c r="G738" s="123" t="str">
        <f ca="1"/>
        <v>Pawnee CUSD 11</v>
      </c>
      <c r="H738" s="123" t="str">
        <f>IFERROR(VLOOKUP(ROWS($H$2:H738),$A$2:$B$996,2,FALSE),"")</f>
        <v/>
      </c>
    </row>
    <row r="739" spans="1:8" ht="15">
      <c r="A739" s="123">
        <f>IF(ISNUMBER(SEARCH('Cover Page'!$D$9,Table1[[#This Row],[School District]])),MAX($A$1:A738)+1,0)</f>
        <v>0</v>
      </c>
      <c r="B739" s="254" t="s">
        <v>805</v>
      </c>
      <c r="C739" s="255" t="s">
        <v>3213</v>
      </c>
      <c r="D739" s="256" t="s">
        <v>156</v>
      </c>
      <c r="E739" s="254" t="s">
        <v>1166</v>
      </c>
      <c r="F739" s="256" t="s">
        <v>1982</v>
      </c>
      <c r="G739" s="123" t="str">
        <f ca="1"/>
        <v>Pawnee CUSD 11</v>
      </c>
      <c r="H739" s="123" t="str">
        <f>IFERROR(VLOOKUP(ROWS($H$2:H739),$A$2:$B$996,2,FALSE),"")</f>
        <v/>
      </c>
    </row>
    <row r="740" spans="1:8" ht="15">
      <c r="A740" s="123">
        <f>IF(ISNUMBER(SEARCH('Cover Page'!$D$9,Table1[[#This Row],[School District]])),MAX($A$1:A739)+1,0)</f>
        <v>0</v>
      </c>
      <c r="B740" s="254" t="s">
        <v>806</v>
      </c>
      <c r="C740" s="255" t="s">
        <v>3214</v>
      </c>
      <c r="D740" s="256" t="s">
        <v>154</v>
      </c>
      <c r="E740" s="254" t="s">
        <v>1271</v>
      </c>
      <c r="F740" s="256" t="s">
        <v>1983</v>
      </c>
      <c r="G740" s="123" t="str">
        <f ca="1"/>
        <v>Pawnee CUSD 11</v>
      </c>
      <c r="H740" s="123" t="str">
        <f>IFERROR(VLOOKUP(ROWS($H$2:H740),$A$2:$B$996,2,FALSE),"")</f>
        <v/>
      </c>
    </row>
    <row r="741" spans="1:8" ht="15">
      <c r="A741" s="123">
        <f>IF(ISNUMBER(SEARCH('Cover Page'!$D$9,Table1[[#This Row],[School District]])),MAX($A$1:A740)+1,0)</f>
        <v>0</v>
      </c>
      <c r="B741" s="254" t="s">
        <v>807</v>
      </c>
      <c r="C741" s="255" t="s">
        <v>3215</v>
      </c>
      <c r="D741" s="256" t="s">
        <v>154</v>
      </c>
      <c r="E741" s="254" t="s">
        <v>1282</v>
      </c>
      <c r="F741" s="256" t="s">
        <v>1984</v>
      </c>
      <c r="G741" s="123" t="str">
        <f ca="1"/>
        <v>Pawnee CUSD 11</v>
      </c>
      <c r="H741" s="123" t="str">
        <f>IFERROR(VLOOKUP(ROWS($H$2:H741),$A$2:$B$996,2,FALSE),"")</f>
        <v/>
      </c>
    </row>
    <row r="742" spans="1:8" ht="15">
      <c r="A742" s="123">
        <f>IF(ISNUMBER(SEARCH('Cover Page'!$D$9,Table1[[#This Row],[School District]])),MAX($A$1:A741)+1,0)</f>
        <v>0</v>
      </c>
      <c r="B742" s="254" t="s">
        <v>1985</v>
      </c>
      <c r="C742" s="255" t="s">
        <v>3216</v>
      </c>
      <c r="D742" s="256" t="s">
        <v>155</v>
      </c>
      <c r="E742" s="254" t="s">
        <v>1282</v>
      </c>
      <c r="F742" s="256" t="s">
        <v>1986</v>
      </c>
      <c r="G742" s="123" t="str">
        <f ca="1"/>
        <v>Pawnee CUSD 11</v>
      </c>
      <c r="H742" s="123" t="str">
        <f>IFERROR(VLOOKUP(ROWS($H$2:H742),$A$2:$B$996,2,FALSE),"")</f>
        <v/>
      </c>
    </row>
    <row r="743" spans="1:8" ht="15">
      <c r="A743" s="123">
        <f>IF(ISNUMBER(SEARCH('Cover Page'!$D$9,Table1[[#This Row],[School District]])),MAX($A$1:A742)+1,0)</f>
        <v>0</v>
      </c>
      <c r="B743" s="254" t="s">
        <v>808</v>
      </c>
      <c r="C743" s="255" t="s">
        <v>3217</v>
      </c>
      <c r="D743" s="256" t="s">
        <v>155</v>
      </c>
      <c r="E743" s="254" t="s">
        <v>1053</v>
      </c>
      <c r="F743" s="256" t="s">
        <v>1987</v>
      </c>
      <c r="G743" s="123" t="str">
        <f ca="1"/>
        <v>Pawnee CUSD 11</v>
      </c>
      <c r="H743" s="123" t="str">
        <f>IFERROR(VLOOKUP(ROWS($H$2:H743),$A$2:$B$996,2,FALSE),"")</f>
        <v/>
      </c>
    </row>
    <row r="744" spans="1:8" ht="15" customHeight="1">
      <c r="A744" s="123">
        <f>IF(ISNUMBER(SEARCH('Cover Page'!$D$9,Table1[[#This Row],[School District]])),MAX($A$1:A743)+1,0)</f>
        <v>0</v>
      </c>
      <c r="B744" s="254" t="s">
        <v>809</v>
      </c>
      <c r="C744" s="255" t="s">
        <v>3218</v>
      </c>
      <c r="D744" s="256" t="s">
        <v>156</v>
      </c>
      <c r="E744" s="254" t="s">
        <v>1288</v>
      </c>
      <c r="F744" s="256" t="s">
        <v>1988</v>
      </c>
      <c r="G744" s="123" t="str">
        <f ca="1"/>
        <v>Pawnee CUSD 11</v>
      </c>
      <c r="H744" s="123" t="str">
        <f>IFERROR(VLOOKUP(ROWS($H$2:H744),$A$2:$B$996,2,FALSE),"")</f>
        <v/>
      </c>
    </row>
    <row r="745" spans="1:8" ht="15" customHeight="1">
      <c r="A745" s="123">
        <f>IF(ISNUMBER(SEARCH('Cover Page'!$D$9,Table1[[#This Row],[School District]])),MAX($A$1:A744)+1,0)</f>
        <v>0</v>
      </c>
      <c r="B745" s="254" t="s">
        <v>810</v>
      </c>
      <c r="C745" s="255" t="s">
        <v>3219</v>
      </c>
      <c r="D745" s="256" t="s">
        <v>156</v>
      </c>
      <c r="E745" s="254" t="s">
        <v>2352</v>
      </c>
      <c r="F745" s="256" t="s">
        <v>1989</v>
      </c>
      <c r="G745" s="123" t="str">
        <f ca="1"/>
        <v>Pawnee CUSD 11</v>
      </c>
      <c r="H745" s="123" t="str">
        <f>IFERROR(VLOOKUP(ROWS($H$2:H745),$A$2:$B$996,2,FALSE),"")</f>
        <v/>
      </c>
    </row>
    <row r="746" spans="1:8" ht="15" customHeight="1">
      <c r="A746" s="123">
        <f>IF(ISNUMBER(SEARCH('Cover Page'!$D$9,Table1[[#This Row],[School District]])),MAX($A$1:A745)+1,0)</f>
        <v>0</v>
      </c>
      <c r="B746" s="254" t="s">
        <v>811</v>
      </c>
      <c r="C746" s="255" t="s">
        <v>3220</v>
      </c>
      <c r="D746" s="256" t="s">
        <v>156</v>
      </c>
      <c r="E746" s="254" t="s">
        <v>2385</v>
      </c>
      <c r="F746" s="256" t="s">
        <v>1990</v>
      </c>
      <c r="G746" s="123" t="str">
        <f ca="1"/>
        <v>Pawnee CUSD 11</v>
      </c>
      <c r="H746" s="123" t="str">
        <f>IFERROR(VLOOKUP(ROWS($H$2:H746),$A$2:$B$996,2,FALSE),"")</f>
        <v/>
      </c>
    </row>
    <row r="747" spans="1:8" ht="15">
      <c r="A747" s="123">
        <f>IF(ISNUMBER(SEARCH('Cover Page'!$D$9,Table1[[#This Row],[School District]])),MAX($A$1:A746)+1,0)</f>
        <v>0</v>
      </c>
      <c r="B747" s="254" t="s">
        <v>1991</v>
      </c>
      <c r="C747" s="255" t="s">
        <v>3221</v>
      </c>
      <c r="D747" s="256" t="s">
        <v>201</v>
      </c>
      <c r="E747" s="254" t="s">
        <v>1104</v>
      </c>
      <c r="F747" s="256" t="s">
        <v>1213</v>
      </c>
      <c r="G747" s="123" t="str">
        <f ca="1"/>
        <v>Pawnee CUSD 11</v>
      </c>
      <c r="H747" s="123" t="str">
        <f>IFERROR(VLOOKUP(ROWS($H$2:H747),$A$2:$B$996,2,FALSE),"")</f>
        <v/>
      </c>
    </row>
    <row r="748" spans="1:8" ht="15">
      <c r="A748" s="123">
        <f>IF(ISNUMBER(SEARCH('Cover Page'!$D$9,Table1[[#This Row],[School District]])),MAX($A$1:A747)+1,0)</f>
        <v>0</v>
      </c>
      <c r="B748" s="254" t="s">
        <v>812</v>
      </c>
      <c r="C748" s="255" t="s">
        <v>3222</v>
      </c>
      <c r="D748" s="256" t="s">
        <v>201</v>
      </c>
      <c r="E748" s="254" t="s">
        <v>1069</v>
      </c>
      <c r="F748" s="256" t="s">
        <v>1992</v>
      </c>
      <c r="G748" s="123" t="str">
        <f ca="1"/>
        <v>Pawnee CUSD 11</v>
      </c>
      <c r="H748" s="123" t="str">
        <f>IFERROR(VLOOKUP(ROWS($H$2:H748),$A$2:$B$996,2,FALSE),"")</f>
        <v/>
      </c>
    </row>
    <row r="749" spans="1:8" ht="15">
      <c r="A749" s="123">
        <f>IF(ISNUMBER(SEARCH('Cover Page'!$D$9,Table1[[#This Row],[School District]])),MAX($A$1:A748)+1,0)</f>
        <v>0</v>
      </c>
      <c r="B749" s="254" t="s">
        <v>813</v>
      </c>
      <c r="C749" s="255" t="s">
        <v>3223</v>
      </c>
      <c r="D749" s="256" t="s">
        <v>201</v>
      </c>
      <c r="E749" s="254" t="s">
        <v>1993</v>
      </c>
      <c r="F749" s="256" t="s">
        <v>1994</v>
      </c>
      <c r="G749" s="123" t="str">
        <f ca="1"/>
        <v>Pawnee CUSD 11</v>
      </c>
      <c r="H749" s="123" t="str">
        <f>IFERROR(VLOOKUP(ROWS($H$2:H749),$A$2:$B$996,2,FALSE),"")</f>
        <v/>
      </c>
    </row>
    <row r="750" spans="1:8" ht="15">
      <c r="A750" s="123">
        <f>IF(ISNUMBER(SEARCH('Cover Page'!$D$9,Table1[[#This Row],[School District]])),MAX($A$1:A749)+1,0)</f>
        <v>0</v>
      </c>
      <c r="B750" s="254" t="s">
        <v>814</v>
      </c>
      <c r="C750" s="255" t="s">
        <v>3224</v>
      </c>
      <c r="D750" s="256" t="s">
        <v>154</v>
      </c>
      <c r="E750" s="254" t="s">
        <v>1053</v>
      </c>
      <c r="F750" s="256" t="s">
        <v>1995</v>
      </c>
      <c r="G750" s="123" t="str">
        <f ca="1"/>
        <v>Pawnee CUSD 11</v>
      </c>
      <c r="H750" s="123" t="str">
        <f>IFERROR(VLOOKUP(ROWS($H$2:H750),$A$2:$B$996,2,FALSE),"")</f>
        <v/>
      </c>
    </row>
    <row r="751" spans="1:8" ht="15">
      <c r="A751" s="123">
        <f>IF(ISNUMBER(SEARCH('Cover Page'!$D$9,Table1[[#This Row],[School District]])),MAX($A$1:A750)+1,0)</f>
        <v>0</v>
      </c>
      <c r="B751" s="254" t="s">
        <v>815</v>
      </c>
      <c r="C751" s="255" t="s">
        <v>3225</v>
      </c>
      <c r="D751" s="256" t="s">
        <v>155</v>
      </c>
      <c r="E751" s="254" t="s">
        <v>1053</v>
      </c>
      <c r="F751" s="256" t="s">
        <v>1996</v>
      </c>
      <c r="G751" s="123" t="str">
        <f ca="1"/>
        <v>Pawnee CUSD 11</v>
      </c>
      <c r="H751" s="123" t="str">
        <f>IFERROR(VLOOKUP(ROWS($H$2:H751),$A$2:$B$996,2,FALSE),"")</f>
        <v/>
      </c>
    </row>
    <row r="752" spans="1:8" ht="15">
      <c r="A752" s="123">
        <f>IF(ISNUMBER(SEARCH('Cover Page'!$D$9,Table1[[#This Row],[School District]])),MAX($A$1:A751)+1,0)</f>
        <v>0</v>
      </c>
      <c r="B752" s="254" t="s">
        <v>1997</v>
      </c>
      <c r="C752" s="255" t="s">
        <v>3226</v>
      </c>
      <c r="D752" s="256" t="s">
        <v>156</v>
      </c>
      <c r="E752" s="254" t="s">
        <v>2390</v>
      </c>
      <c r="F752" s="256" t="s">
        <v>1998</v>
      </c>
      <c r="G752" s="123" t="str">
        <f ca="1"/>
        <v>Pawnee CUSD 11</v>
      </c>
      <c r="H752" s="123" t="str">
        <f>IFERROR(VLOOKUP(ROWS($H$2:H752),$A$2:$B$996,2,FALSE),"")</f>
        <v/>
      </c>
    </row>
    <row r="753" spans="1:8" ht="15">
      <c r="A753" s="123">
        <f>IF(ISNUMBER(SEARCH('Cover Page'!$D$9,Table1[[#This Row],[School District]])),MAX($A$1:A752)+1,0)</f>
        <v>0</v>
      </c>
      <c r="B753" s="254" t="s">
        <v>816</v>
      </c>
      <c r="C753" s="255" t="s">
        <v>3227</v>
      </c>
      <c r="D753" s="256" t="s">
        <v>154</v>
      </c>
      <c r="E753" s="254" t="s">
        <v>1123</v>
      </c>
      <c r="F753" s="256" t="s">
        <v>1999</v>
      </c>
      <c r="G753" s="123" t="str">
        <f ca="1"/>
        <v>Pawnee CUSD 11</v>
      </c>
      <c r="H753" s="123" t="str">
        <f>IFERROR(VLOOKUP(ROWS($H$2:H753),$A$2:$B$996,2,FALSE),"")</f>
        <v/>
      </c>
    </row>
    <row r="754" spans="1:8" ht="15">
      <c r="A754" s="123">
        <f>IF(ISNUMBER(SEARCH('Cover Page'!$D$9,Table1[[#This Row],[School District]])),MAX($A$1:A753)+1,0)</f>
        <v>0</v>
      </c>
      <c r="B754" s="254" t="s">
        <v>817</v>
      </c>
      <c r="C754" s="255" t="s">
        <v>3228</v>
      </c>
      <c r="D754" s="256" t="s">
        <v>155</v>
      </c>
      <c r="E754" s="254" t="s">
        <v>2312</v>
      </c>
      <c r="F754" s="256" t="s">
        <v>1843</v>
      </c>
      <c r="G754" s="123" t="str">
        <f ca="1"/>
        <v>Pawnee CUSD 11</v>
      </c>
      <c r="H754" s="123" t="str">
        <f>IFERROR(VLOOKUP(ROWS($H$2:H754),$A$2:$B$996,2,FALSE),"")</f>
        <v/>
      </c>
    </row>
    <row r="755" spans="1:8" ht="15">
      <c r="A755" s="123">
        <f>IF(ISNUMBER(SEARCH('Cover Page'!$D$9,Table1[[#This Row],[School District]])),MAX($A$1:A754)+1,0)</f>
        <v>0</v>
      </c>
      <c r="B755" s="254" t="s">
        <v>818</v>
      </c>
      <c r="C755" s="255" t="s">
        <v>3229</v>
      </c>
      <c r="D755" s="256" t="s">
        <v>154</v>
      </c>
      <c r="E755" s="254" t="s">
        <v>1053</v>
      </c>
      <c r="F755" s="256" t="s">
        <v>2000</v>
      </c>
      <c r="G755" s="123" t="str">
        <f ca="1"/>
        <v>Pawnee CUSD 11</v>
      </c>
      <c r="H755" s="123" t="str">
        <f>IFERROR(VLOOKUP(ROWS($H$2:H755),$A$2:$B$996,2,FALSE),"")</f>
        <v/>
      </c>
    </row>
    <row r="756" spans="1:8" ht="15">
      <c r="A756" s="123">
        <f>IF(ISNUMBER(SEARCH('Cover Page'!$D$9,Table1[[#This Row],[School District]])),MAX($A$1:A755)+1,0)</f>
        <v>0</v>
      </c>
      <c r="B756" s="254" t="s">
        <v>819</v>
      </c>
      <c r="C756" s="255" t="s">
        <v>3230</v>
      </c>
      <c r="D756" s="256" t="s">
        <v>156</v>
      </c>
      <c r="E756" s="254" t="s">
        <v>1154</v>
      </c>
      <c r="F756" s="256" t="s">
        <v>2001</v>
      </c>
      <c r="G756" s="123" t="str">
        <f ca="1"/>
        <v>Pawnee CUSD 11</v>
      </c>
      <c r="H756" s="123" t="str">
        <f>IFERROR(VLOOKUP(ROWS($H$2:H756),$A$2:$B$996,2,FALSE),"")</f>
        <v/>
      </c>
    </row>
    <row r="757" spans="1:8" ht="15">
      <c r="A757" s="123">
        <f>IF(ISNUMBER(SEARCH('Cover Page'!$D$9,Table1[[#This Row],[School District]])),MAX($A$1:A756)+1,0)</f>
        <v>0</v>
      </c>
      <c r="B757" s="254" t="s">
        <v>2002</v>
      </c>
      <c r="C757" s="255" t="s">
        <v>3231</v>
      </c>
      <c r="D757" s="256" t="s">
        <v>155</v>
      </c>
      <c r="E757" s="254" t="s">
        <v>1053</v>
      </c>
      <c r="F757" s="256" t="s">
        <v>2003</v>
      </c>
      <c r="G757" s="123" t="str">
        <f ca="1"/>
        <v>Pawnee CUSD 11</v>
      </c>
      <c r="H757" s="123" t="str">
        <f>IFERROR(VLOOKUP(ROWS($H$2:H757),$A$2:$B$996,2,FALSE),"")</f>
        <v/>
      </c>
    </row>
    <row r="758" spans="1:8" ht="15">
      <c r="A758" s="123">
        <f>IF(ISNUMBER(SEARCH('Cover Page'!$D$9,Table1[[#This Row],[School District]])),MAX($A$1:A757)+1,0)</f>
        <v>0</v>
      </c>
      <c r="B758" s="254" t="s">
        <v>820</v>
      </c>
      <c r="C758" s="255" t="s">
        <v>3232</v>
      </c>
      <c r="D758" s="256" t="s">
        <v>154</v>
      </c>
      <c r="E758" s="254" t="s">
        <v>1059</v>
      </c>
      <c r="F758" s="256" t="s">
        <v>2004</v>
      </c>
      <c r="G758" s="123" t="str">
        <f ca="1"/>
        <v>Pawnee CUSD 11</v>
      </c>
      <c r="H758" s="123" t="str">
        <f>IFERROR(VLOOKUP(ROWS($H$2:H758),$A$2:$B$996,2,FALSE),"")</f>
        <v/>
      </c>
    </row>
    <row r="759" spans="1:8" ht="15">
      <c r="A759" s="123">
        <f>IF(ISNUMBER(SEARCH('Cover Page'!$D$9,Table1[[#This Row],[School District]])),MAX($A$1:A758)+1,0)</f>
        <v>0</v>
      </c>
      <c r="B759" s="254" t="s">
        <v>821</v>
      </c>
      <c r="C759" s="255" t="s">
        <v>3233</v>
      </c>
      <c r="D759" s="256" t="s">
        <v>156</v>
      </c>
      <c r="E759" s="254" t="s">
        <v>1145</v>
      </c>
      <c r="F759" s="256" t="s">
        <v>2005</v>
      </c>
      <c r="G759" s="123" t="str">
        <f ca="1"/>
        <v>Pawnee CUSD 11</v>
      </c>
      <c r="H759" s="123" t="str">
        <f>IFERROR(VLOOKUP(ROWS($H$2:H759),$A$2:$B$996,2,FALSE),"")</f>
        <v/>
      </c>
    </row>
    <row r="760" spans="1:8" ht="15">
      <c r="A760" s="123">
        <f>IF(ISNUMBER(SEARCH('Cover Page'!$D$9,Table1[[#This Row],[School District]])),MAX($A$1:A759)+1,0)</f>
        <v>0</v>
      </c>
      <c r="B760" s="254" t="s">
        <v>822</v>
      </c>
      <c r="C760" s="255" t="s">
        <v>3234</v>
      </c>
      <c r="D760" s="256" t="s">
        <v>154</v>
      </c>
      <c r="E760" s="254" t="s">
        <v>1053</v>
      </c>
      <c r="F760" s="256" t="s">
        <v>2006</v>
      </c>
      <c r="G760" s="123" t="str">
        <f ca="1"/>
        <v>Pawnee CUSD 11</v>
      </c>
      <c r="H760" s="123" t="str">
        <f>IFERROR(VLOOKUP(ROWS($H$2:H760),$A$2:$B$996,2,FALSE),"")</f>
        <v/>
      </c>
    </row>
    <row r="761" spans="1:8" ht="15">
      <c r="A761" s="123">
        <f>IF(ISNUMBER(SEARCH('Cover Page'!$D$9,Table1[[#This Row],[School District]])),MAX($A$1:A760)+1,0)</f>
        <v>0</v>
      </c>
      <c r="B761" s="254" t="s">
        <v>823</v>
      </c>
      <c r="C761" s="255" t="s">
        <v>3235</v>
      </c>
      <c r="D761" s="256" t="s">
        <v>154</v>
      </c>
      <c r="E761" s="254" t="s">
        <v>1053</v>
      </c>
      <c r="F761" s="256" t="s">
        <v>2007</v>
      </c>
      <c r="G761" s="123" t="str">
        <f ca="1"/>
        <v>Pawnee CUSD 11</v>
      </c>
      <c r="H761" s="123" t="str">
        <f>IFERROR(VLOOKUP(ROWS($H$2:H761),$A$2:$B$996,2,FALSE),"")</f>
        <v/>
      </c>
    </row>
    <row r="762" spans="1:8" ht="15">
      <c r="A762" s="123">
        <f>IF(ISNUMBER(SEARCH('Cover Page'!$D$9,Table1[[#This Row],[School District]])),MAX($A$1:A761)+1,0)</f>
        <v>0</v>
      </c>
      <c r="B762" s="254" t="s">
        <v>824</v>
      </c>
      <c r="C762" s="255" t="s">
        <v>3236</v>
      </c>
      <c r="D762" s="256" t="s">
        <v>156</v>
      </c>
      <c r="E762" s="254" t="s">
        <v>1403</v>
      </c>
      <c r="F762" s="256" t="s">
        <v>2008</v>
      </c>
      <c r="G762" s="123" t="str">
        <f ca="1"/>
        <v>Pawnee CUSD 11</v>
      </c>
      <c r="H762" s="123" t="str">
        <f>IFERROR(VLOOKUP(ROWS($H$2:H762),$A$2:$B$996,2,FALSE),"")</f>
        <v/>
      </c>
    </row>
    <row r="763" spans="1:8" ht="15">
      <c r="A763" s="123">
        <f>IF(ISNUMBER(SEARCH('Cover Page'!$D$9,Table1[[#This Row],[School District]])),MAX($A$1:A762)+1,0)</f>
        <v>0</v>
      </c>
      <c r="B763" s="254" t="s">
        <v>825</v>
      </c>
      <c r="C763" s="255" t="s">
        <v>3237</v>
      </c>
      <c r="D763" s="256" t="s">
        <v>154</v>
      </c>
      <c r="E763" s="254" t="s">
        <v>1053</v>
      </c>
      <c r="F763" s="256" t="s">
        <v>2009</v>
      </c>
      <c r="G763" s="123" t="str">
        <f ca="1"/>
        <v>Pawnee CUSD 11</v>
      </c>
      <c r="H763" s="123" t="str">
        <f>IFERROR(VLOOKUP(ROWS($H$2:H763),$A$2:$B$996,2,FALSE),"")</f>
        <v/>
      </c>
    </row>
    <row r="764" spans="1:8" ht="15">
      <c r="A764" s="123">
        <f>IF(ISNUMBER(SEARCH('Cover Page'!$D$9,Table1[[#This Row],[School District]])),MAX($A$1:A763)+1,0)</f>
        <v>0</v>
      </c>
      <c r="B764" s="254" t="s">
        <v>826</v>
      </c>
      <c r="C764" s="255" t="s">
        <v>3238</v>
      </c>
      <c r="D764" s="256" t="s">
        <v>156</v>
      </c>
      <c r="E764" s="254" t="s">
        <v>1150</v>
      </c>
      <c r="F764" s="256" t="s">
        <v>2010</v>
      </c>
      <c r="G764" s="123" t="str">
        <f ca="1"/>
        <v>Pawnee CUSD 11</v>
      </c>
      <c r="H764" s="123" t="str">
        <f>IFERROR(VLOOKUP(ROWS($H$2:H764),$A$2:$B$996,2,FALSE),"")</f>
        <v/>
      </c>
    </row>
    <row r="765" spans="1:8" ht="15">
      <c r="A765" s="123">
        <f>IF(ISNUMBER(SEARCH('Cover Page'!$D$9,Table1[[#This Row],[School District]])),MAX($A$1:A764)+1,0)</f>
        <v>0</v>
      </c>
      <c r="B765" s="254" t="s">
        <v>827</v>
      </c>
      <c r="C765" s="255" t="s">
        <v>3239</v>
      </c>
      <c r="D765" s="256" t="s">
        <v>154</v>
      </c>
      <c r="E765" s="254" t="s">
        <v>1053</v>
      </c>
      <c r="F765" s="256" t="s">
        <v>2011</v>
      </c>
      <c r="G765" s="123" t="str">
        <f ca="1"/>
        <v>Pawnee CUSD 11</v>
      </c>
      <c r="H765" s="123" t="str">
        <f>IFERROR(VLOOKUP(ROWS($H$2:H765),$A$2:$B$996,2,FALSE),"")</f>
        <v/>
      </c>
    </row>
    <row r="766" spans="1:8" ht="15">
      <c r="A766" s="123">
        <f>IF(ISNUMBER(SEARCH('Cover Page'!$D$9,Table1[[#This Row],[School District]])),MAX($A$1:A765)+1,0)</f>
        <v>0</v>
      </c>
      <c r="B766" s="254" t="s">
        <v>2012</v>
      </c>
      <c r="C766" s="255" t="s">
        <v>3240</v>
      </c>
      <c r="D766" s="256" t="s">
        <v>155</v>
      </c>
      <c r="E766" s="254" t="s">
        <v>1053</v>
      </c>
      <c r="F766" s="256" t="s">
        <v>2013</v>
      </c>
      <c r="G766" s="123" t="str">
        <f ca="1"/>
        <v>Pawnee CUSD 11</v>
      </c>
      <c r="H766" s="123" t="str">
        <f>IFERROR(VLOOKUP(ROWS($H$2:H766),$A$2:$B$996,2,FALSE),"")</f>
        <v/>
      </c>
    </row>
    <row r="767" spans="1:8" ht="15">
      <c r="A767" s="123">
        <f>IF(ISNUMBER(SEARCH('Cover Page'!$D$9,Table1[[#This Row],[School District]])),MAX($A$1:A766)+1,0)</f>
        <v>0</v>
      </c>
      <c r="B767" s="254" t="s">
        <v>828</v>
      </c>
      <c r="C767" s="255" t="s">
        <v>3241</v>
      </c>
      <c r="D767" s="256" t="s">
        <v>156</v>
      </c>
      <c r="E767" s="254" t="s">
        <v>1104</v>
      </c>
      <c r="F767" s="256" t="s">
        <v>2014</v>
      </c>
      <c r="G767" s="123" t="str">
        <f ca="1"/>
        <v>Pawnee CUSD 11</v>
      </c>
      <c r="H767" s="123" t="str">
        <f>IFERROR(VLOOKUP(ROWS($H$2:H767),$A$2:$B$996,2,FALSE),"")</f>
        <v/>
      </c>
    </row>
    <row r="768" spans="1:8" ht="15">
      <c r="A768" s="123">
        <f>IF(ISNUMBER(SEARCH('Cover Page'!$D$9,Table1[[#This Row],[School District]])),MAX($A$1:A767)+1,0)</f>
        <v>0</v>
      </c>
      <c r="B768" s="254" t="s">
        <v>829</v>
      </c>
      <c r="C768" s="255" t="s">
        <v>3242</v>
      </c>
      <c r="D768" s="256" t="s">
        <v>154</v>
      </c>
      <c r="E768" s="254" t="s">
        <v>1268</v>
      </c>
      <c r="F768" s="256" t="s">
        <v>2015</v>
      </c>
      <c r="G768" s="123" t="str">
        <f ca="1"/>
        <v>Pawnee CUSD 11</v>
      </c>
      <c r="H768" s="123" t="str">
        <f>IFERROR(VLOOKUP(ROWS($H$2:H768),$A$2:$B$996,2,FALSE),"")</f>
        <v/>
      </c>
    </row>
    <row r="769" spans="1:8" ht="15">
      <c r="A769" s="123">
        <f>IF(ISNUMBER(SEARCH('Cover Page'!$D$9,Table1[[#This Row],[School District]])),MAX($A$1:A768)+1,0)</f>
        <v>0</v>
      </c>
      <c r="B769" s="254" t="s">
        <v>830</v>
      </c>
      <c r="C769" s="255" t="s">
        <v>3243</v>
      </c>
      <c r="D769" s="256" t="s">
        <v>156</v>
      </c>
      <c r="E769" s="254" t="s">
        <v>1268</v>
      </c>
      <c r="F769" s="256" t="s">
        <v>2016</v>
      </c>
      <c r="G769" s="123" t="str">
        <f ca="1"/>
        <v>Pawnee CUSD 11</v>
      </c>
      <c r="H769" s="123" t="str">
        <f>IFERROR(VLOOKUP(ROWS($H$2:H769),$A$2:$B$996,2,FALSE),"")</f>
        <v/>
      </c>
    </row>
    <row r="770" spans="1:8" ht="15">
      <c r="A770" s="123">
        <f>IF(ISNUMBER(SEARCH('Cover Page'!$D$9,Table1[[#This Row],[School District]])),MAX($A$1:A769)+1,0)</f>
        <v>0</v>
      </c>
      <c r="B770" s="254" t="s">
        <v>831</v>
      </c>
      <c r="C770" s="255" t="s">
        <v>3244</v>
      </c>
      <c r="D770" s="256" t="s">
        <v>154</v>
      </c>
      <c r="E770" s="254" t="s">
        <v>1271</v>
      </c>
      <c r="F770" s="256" t="s">
        <v>2017</v>
      </c>
      <c r="G770" s="123" t="str">
        <f ca="1"/>
        <v>Pawnee CUSD 11</v>
      </c>
      <c r="H770" s="123" t="str">
        <f>IFERROR(VLOOKUP(ROWS($H$2:H770),$A$2:$B$996,2,FALSE),"")</f>
        <v/>
      </c>
    </row>
    <row r="771" spans="1:8" ht="15">
      <c r="A771" s="123">
        <f>IF(ISNUMBER(SEARCH('Cover Page'!$D$9,Table1[[#This Row],[School District]])),MAX($A$1:A770)+1,0)</f>
        <v>0</v>
      </c>
      <c r="B771" s="254" t="s">
        <v>832</v>
      </c>
      <c r="C771" s="255" t="s">
        <v>3245</v>
      </c>
      <c r="D771" s="256" t="s">
        <v>156</v>
      </c>
      <c r="E771" s="254" t="s">
        <v>1596</v>
      </c>
      <c r="F771" s="256" t="s">
        <v>2018</v>
      </c>
      <c r="G771" s="123" t="str">
        <f ca="1"/>
        <v>Pawnee CUSD 11</v>
      </c>
      <c r="H771" s="123" t="str">
        <f>IFERROR(VLOOKUP(ROWS($H$2:H771),$A$2:$B$996,2,FALSE),"")</f>
        <v/>
      </c>
    </row>
    <row r="772" spans="1:8" ht="15">
      <c r="A772" s="123">
        <f>IF(ISNUMBER(SEARCH('Cover Page'!$D$9,Table1[[#This Row],[School District]])),MAX($A$1:A771)+1,0)</f>
        <v>0</v>
      </c>
      <c r="B772" s="254" t="s">
        <v>833</v>
      </c>
      <c r="C772" s="255" t="s">
        <v>3246</v>
      </c>
      <c r="D772" s="256" t="s">
        <v>154</v>
      </c>
      <c r="E772" s="254" t="s">
        <v>2443</v>
      </c>
      <c r="F772" s="256" t="s">
        <v>2019</v>
      </c>
      <c r="G772" s="123" t="str">
        <f ca="1"/>
        <v>Pawnee CUSD 11</v>
      </c>
      <c r="H772" s="123" t="str">
        <f>IFERROR(VLOOKUP(ROWS($H$2:H772),$A$2:$B$996,2,FALSE),"")</f>
        <v/>
      </c>
    </row>
    <row r="773" spans="1:8" ht="15">
      <c r="A773" s="123">
        <f>IF(ISNUMBER(SEARCH('Cover Page'!$D$9,Table1[[#This Row],[School District]])),MAX($A$1:A772)+1,0)</f>
        <v>0</v>
      </c>
      <c r="B773" s="254" t="s">
        <v>834</v>
      </c>
      <c r="C773" s="255" t="s">
        <v>3247</v>
      </c>
      <c r="D773" s="256" t="s">
        <v>155</v>
      </c>
      <c r="E773" s="254" t="s">
        <v>2444</v>
      </c>
      <c r="F773" s="256" t="s">
        <v>2019</v>
      </c>
      <c r="G773" s="123" t="str">
        <f ca="1"/>
        <v>Pawnee CUSD 11</v>
      </c>
      <c r="H773" s="123" t="str">
        <f>IFERROR(VLOOKUP(ROWS($H$2:H773),$A$2:$B$996,2,FALSE),"")</f>
        <v/>
      </c>
    </row>
    <row r="774" spans="1:8" ht="15">
      <c r="A774" s="123">
        <f>IF(ISNUMBER(SEARCH('Cover Page'!$D$9,Table1[[#This Row],[School District]])),MAX($A$1:A773)+1,0)</f>
        <v>0</v>
      </c>
      <c r="B774" s="254" t="s">
        <v>835</v>
      </c>
      <c r="C774" s="255" t="s">
        <v>3248</v>
      </c>
      <c r="D774" s="256" t="s">
        <v>156</v>
      </c>
      <c r="E774" s="254" t="s">
        <v>2445</v>
      </c>
      <c r="F774" s="256" t="s">
        <v>2020</v>
      </c>
      <c r="G774" s="123" t="str">
        <f ca="1"/>
        <v>Pawnee CUSD 11</v>
      </c>
      <c r="H774" s="123" t="str">
        <f>IFERROR(VLOOKUP(ROWS($H$2:H774),$A$2:$B$996,2,FALSE),"")</f>
        <v/>
      </c>
    </row>
    <row r="775" spans="1:8" ht="15">
      <c r="A775" s="123">
        <f>IF(ISNUMBER(SEARCH('Cover Page'!$D$9,Table1[[#This Row],[School District]])),MAX($A$1:A774)+1,0)</f>
        <v>0</v>
      </c>
      <c r="B775" s="254" t="s">
        <v>836</v>
      </c>
      <c r="C775" s="255" t="s">
        <v>3249</v>
      </c>
      <c r="D775" s="256" t="s">
        <v>154</v>
      </c>
      <c r="E775" s="254" t="s">
        <v>1145</v>
      </c>
      <c r="F775" s="256" t="s">
        <v>2021</v>
      </c>
      <c r="G775" s="123" t="str">
        <f ca="1"/>
        <v>Pawnee CUSD 11</v>
      </c>
      <c r="H775" s="123" t="str">
        <f>IFERROR(VLOOKUP(ROWS($H$2:H775),$A$2:$B$996,2,FALSE),"")</f>
        <v/>
      </c>
    </row>
    <row r="776" spans="1:8" ht="15">
      <c r="A776" s="123">
        <f>IF(ISNUMBER(SEARCH('Cover Page'!$D$9,Table1[[#This Row],[School District]])),MAX($A$1:A775)+1,0)</f>
        <v>0</v>
      </c>
      <c r="B776" s="254" t="s">
        <v>837</v>
      </c>
      <c r="C776" s="255" t="s">
        <v>3250</v>
      </c>
      <c r="D776" s="256" t="s">
        <v>155</v>
      </c>
      <c r="E776" s="254" t="s">
        <v>1145</v>
      </c>
      <c r="F776" s="256" t="s">
        <v>2022</v>
      </c>
      <c r="G776" s="123" t="str">
        <f ca="1"/>
        <v>Pawnee CUSD 11</v>
      </c>
      <c r="H776" s="123" t="str">
        <f>IFERROR(VLOOKUP(ROWS($H$2:H776),$A$2:$B$996,2,FALSE),"")</f>
        <v/>
      </c>
    </row>
    <row r="777" spans="1:8" ht="15">
      <c r="A777" s="123">
        <f>IF(ISNUMBER(SEARCH('Cover Page'!$D$9,Table1[[#This Row],[School District]])),MAX($A$1:A776)+1,0)</f>
        <v>0</v>
      </c>
      <c r="B777" s="254" t="s">
        <v>838</v>
      </c>
      <c r="C777" s="255" t="s">
        <v>3251</v>
      </c>
      <c r="D777" s="256" t="s">
        <v>156</v>
      </c>
      <c r="E777" s="254" t="s">
        <v>1150</v>
      </c>
      <c r="F777" s="256" t="s">
        <v>2023</v>
      </c>
      <c r="G777" s="123" t="str">
        <f ca="1"/>
        <v>Pawnee CUSD 11</v>
      </c>
      <c r="H777" s="123" t="str">
        <f>IFERROR(VLOOKUP(ROWS($H$2:H777),$A$2:$B$996,2,FALSE),"")</f>
        <v/>
      </c>
    </row>
    <row r="778" spans="1:8" ht="15">
      <c r="A778" s="123">
        <f>IF(ISNUMBER(SEARCH('Cover Page'!$D$9,Table1[[#This Row],[School District]])),MAX($A$1:A777)+1,0)</f>
        <v>0</v>
      </c>
      <c r="B778" s="254" t="s">
        <v>839</v>
      </c>
      <c r="C778" s="255" t="s">
        <v>3252</v>
      </c>
      <c r="D778" s="256" t="s">
        <v>154</v>
      </c>
      <c r="E778" s="254" t="s">
        <v>1123</v>
      </c>
      <c r="F778" s="256" t="s">
        <v>2024</v>
      </c>
      <c r="G778" s="123" t="str">
        <f ca="1"/>
        <v>Pawnee CUSD 11</v>
      </c>
      <c r="H778" s="123" t="str">
        <f>IFERROR(VLOOKUP(ROWS($H$2:H778),$A$2:$B$996,2,FALSE),"")</f>
        <v/>
      </c>
    </row>
    <row r="779" spans="1:8" ht="15">
      <c r="A779" s="123">
        <f>IF(ISNUMBER(SEARCH('Cover Page'!$D$9,Table1[[#This Row],[School District]])),MAX($A$1:A778)+1,0)</f>
        <v>0</v>
      </c>
      <c r="B779" s="254" t="s">
        <v>840</v>
      </c>
      <c r="C779" s="255" t="s">
        <v>3253</v>
      </c>
      <c r="D779" s="256" t="s">
        <v>156</v>
      </c>
      <c r="E779" s="254" t="s">
        <v>2346</v>
      </c>
      <c r="F779" s="256" t="s">
        <v>2025</v>
      </c>
      <c r="G779" s="123" t="str">
        <f ca="1"/>
        <v>Pawnee CUSD 11</v>
      </c>
      <c r="H779" s="123" t="str">
        <f>IFERROR(VLOOKUP(ROWS($H$2:H779),$A$2:$B$996,2,FALSE),"")</f>
        <v/>
      </c>
    </row>
    <row r="780" spans="1:8" ht="15">
      <c r="A780" s="123">
        <f>IF(ISNUMBER(SEARCH('Cover Page'!$D$9,Table1[[#This Row],[School District]])),MAX($A$1:A779)+1,0)</f>
        <v>0</v>
      </c>
      <c r="B780" s="254" t="s">
        <v>841</v>
      </c>
      <c r="C780" s="255" t="s">
        <v>3254</v>
      </c>
      <c r="D780" s="256" t="s">
        <v>156</v>
      </c>
      <c r="E780" s="254" t="s">
        <v>2446</v>
      </c>
      <c r="F780" s="256" t="s">
        <v>2026</v>
      </c>
      <c r="G780" s="123" t="str">
        <f ca="1"/>
        <v>Pawnee CUSD 11</v>
      </c>
      <c r="H780" s="123" t="str">
        <f>IFERROR(VLOOKUP(ROWS($H$2:H780),$A$2:$B$996,2,FALSE),"")</f>
        <v/>
      </c>
    </row>
    <row r="781" spans="1:8" ht="15">
      <c r="A781" s="123">
        <f>IF(ISNUMBER(SEARCH('Cover Page'!$D$9,Table1[[#This Row],[School District]])),MAX($A$1:A780)+1,0)</f>
        <v>0</v>
      </c>
      <c r="B781" s="254" t="s">
        <v>842</v>
      </c>
      <c r="C781" s="255" t="s">
        <v>3255</v>
      </c>
      <c r="D781" s="256" t="s">
        <v>154</v>
      </c>
      <c r="E781" s="254" t="s">
        <v>1223</v>
      </c>
      <c r="F781" s="256" t="s">
        <v>2027</v>
      </c>
      <c r="G781" s="123" t="str">
        <f ca="1"/>
        <v>Pawnee CUSD 11</v>
      </c>
      <c r="H781" s="123" t="str">
        <f>IFERROR(VLOOKUP(ROWS($H$2:H781),$A$2:$B$996,2,FALSE),"")</f>
        <v/>
      </c>
    </row>
    <row r="782" spans="1:8" ht="15">
      <c r="A782" s="123">
        <f>IF(ISNUMBER(SEARCH('Cover Page'!$D$9,Table1[[#This Row],[School District]])),MAX($A$1:A781)+1,0)</f>
        <v>0</v>
      </c>
      <c r="B782" s="254" t="s">
        <v>843</v>
      </c>
      <c r="C782" s="255" t="s">
        <v>3256</v>
      </c>
      <c r="D782" s="256" t="s">
        <v>154</v>
      </c>
      <c r="E782" s="254" t="s">
        <v>1143</v>
      </c>
      <c r="F782" s="256" t="s">
        <v>2028</v>
      </c>
      <c r="G782" s="123" t="str">
        <f ca="1"/>
        <v>Pawnee CUSD 11</v>
      </c>
      <c r="H782" s="123" t="str">
        <f>IFERROR(VLOOKUP(ROWS($H$2:H782),$A$2:$B$996,2,FALSE),"")</f>
        <v/>
      </c>
    </row>
    <row r="783" spans="1:8" ht="15">
      <c r="A783" s="123">
        <f>IF(ISNUMBER(SEARCH('Cover Page'!$D$9,Table1[[#This Row],[School District]])),MAX($A$1:A782)+1,0)</f>
        <v>0</v>
      </c>
      <c r="B783" s="254" t="s">
        <v>844</v>
      </c>
      <c r="C783" s="255" t="s">
        <v>3257</v>
      </c>
      <c r="D783" s="256" t="s">
        <v>154</v>
      </c>
      <c r="E783" s="254" t="s">
        <v>1051</v>
      </c>
      <c r="F783" s="256" t="s">
        <v>2029</v>
      </c>
      <c r="G783" s="123" t="str">
        <f ca="1"/>
        <v>Pawnee CUSD 11</v>
      </c>
      <c r="H783" s="123" t="str">
        <f>IFERROR(VLOOKUP(ROWS($H$2:H783),$A$2:$B$996,2,FALSE),"")</f>
        <v/>
      </c>
    </row>
    <row r="784" spans="1:8" ht="15">
      <c r="A784" s="123">
        <f>IF(ISNUMBER(SEARCH('Cover Page'!$D$9,Table1[[#This Row],[School District]])),MAX($A$1:A783)+1,0)</f>
        <v>0</v>
      </c>
      <c r="B784" s="254" t="s">
        <v>845</v>
      </c>
      <c r="C784" s="255" t="s">
        <v>3258</v>
      </c>
      <c r="D784" s="256" t="s">
        <v>154</v>
      </c>
      <c r="E784" s="254" t="s">
        <v>1328</v>
      </c>
      <c r="F784" s="256" t="s">
        <v>2030</v>
      </c>
      <c r="G784" s="123" t="str">
        <f ca="1"/>
        <v>Pawnee CUSD 11</v>
      </c>
      <c r="H784" s="123" t="str">
        <f>IFERROR(VLOOKUP(ROWS($H$2:H784),$A$2:$B$996,2,FALSE),"")</f>
        <v/>
      </c>
    </row>
    <row r="785" spans="1:8" ht="15">
      <c r="A785" s="123">
        <f>IF(ISNUMBER(SEARCH('Cover Page'!$D$9,Table1[[#This Row],[School District]])),MAX($A$1:A784)+1,0)</f>
        <v>0</v>
      </c>
      <c r="B785" s="254" t="s">
        <v>846</v>
      </c>
      <c r="C785" s="255" t="s">
        <v>3259</v>
      </c>
      <c r="D785" s="256" t="s">
        <v>154</v>
      </c>
      <c r="E785" s="254" t="s">
        <v>2302</v>
      </c>
      <c r="F785" s="256" t="s">
        <v>2031</v>
      </c>
      <c r="G785" s="123" t="str">
        <f ca="1"/>
        <v>Pawnee CUSD 11</v>
      </c>
      <c r="H785" s="123" t="str">
        <f>IFERROR(VLOOKUP(ROWS($H$2:H785),$A$2:$B$996,2,FALSE),"")</f>
        <v/>
      </c>
    </row>
    <row r="786" spans="1:8" ht="15">
      <c r="A786" s="123">
        <f>IF(ISNUMBER(SEARCH('Cover Page'!$D$9,Table1[[#This Row],[School District]])),MAX($A$1:A785)+1,0)</f>
        <v>0</v>
      </c>
      <c r="B786" s="254" t="s">
        <v>847</v>
      </c>
      <c r="C786" s="255" t="s">
        <v>3260</v>
      </c>
      <c r="D786" s="256" t="s">
        <v>154</v>
      </c>
      <c r="E786" s="254" t="s">
        <v>1053</v>
      </c>
      <c r="F786" s="256" t="s">
        <v>2032</v>
      </c>
      <c r="G786" s="123" t="str">
        <f ca="1"/>
        <v>Pawnee CUSD 11</v>
      </c>
      <c r="H786" s="123" t="str">
        <f>IFERROR(VLOOKUP(ROWS($H$2:H786),$A$2:$B$996,2,FALSE),"")</f>
        <v/>
      </c>
    </row>
    <row r="787" spans="1:8" ht="15">
      <c r="A787" s="123">
        <f>IF(ISNUMBER(SEARCH('Cover Page'!$D$9,Table1[[#This Row],[School District]])),MAX($A$1:A786)+1,0)</f>
        <v>0</v>
      </c>
      <c r="B787" s="254" t="s">
        <v>848</v>
      </c>
      <c r="C787" s="255" t="s">
        <v>3261</v>
      </c>
      <c r="D787" s="256" t="s">
        <v>156</v>
      </c>
      <c r="E787" s="254" t="s">
        <v>1091</v>
      </c>
      <c r="F787" s="256" t="s">
        <v>2033</v>
      </c>
      <c r="G787" s="123" t="str">
        <f ca="1"/>
        <v>Pawnee CUSD 11</v>
      </c>
      <c r="H787" s="123" t="str">
        <f>IFERROR(VLOOKUP(ROWS($H$2:H787),$A$2:$B$996,2,FALSE),"")</f>
        <v/>
      </c>
    </row>
    <row r="788" spans="1:8" ht="15" customHeight="1">
      <c r="A788" s="123">
        <f>IF(ISNUMBER(SEARCH('Cover Page'!$D$9,Table1[[#This Row],[School District]])),MAX($A$1:A787)+1,0)</f>
        <v>0</v>
      </c>
      <c r="B788" s="254" t="s">
        <v>849</v>
      </c>
      <c r="C788" s="255" t="s">
        <v>3262</v>
      </c>
      <c r="D788" s="256" t="s">
        <v>156</v>
      </c>
      <c r="E788" s="254" t="s">
        <v>1051</v>
      </c>
      <c r="F788" s="256" t="s">
        <v>2034</v>
      </c>
      <c r="G788" s="123" t="str">
        <f ca="1"/>
        <v>Pawnee CUSD 11</v>
      </c>
      <c r="H788" s="123" t="str">
        <f>IFERROR(VLOOKUP(ROWS($H$2:H788),$A$2:$B$996,2,FALSE),"")</f>
        <v/>
      </c>
    </row>
    <row r="789" spans="1:8" ht="15">
      <c r="A789" s="123">
        <f>IF(ISNUMBER(SEARCH('Cover Page'!$D$9,Table1[[#This Row],[School District]])),MAX($A$1:A788)+1,0)</f>
        <v>0</v>
      </c>
      <c r="B789" s="254" t="s">
        <v>850</v>
      </c>
      <c r="C789" s="255" t="s">
        <v>3263</v>
      </c>
      <c r="D789" s="256" t="s">
        <v>156</v>
      </c>
      <c r="E789" s="254" t="s">
        <v>1069</v>
      </c>
      <c r="F789" s="256" t="s">
        <v>2035</v>
      </c>
      <c r="G789" s="123" t="str">
        <f ca="1"/>
        <v>Pawnee CUSD 11</v>
      </c>
      <c r="H789" s="123" t="str">
        <f>IFERROR(VLOOKUP(ROWS($H$2:H789),$A$2:$B$996,2,FALSE),"")</f>
        <v/>
      </c>
    </row>
    <row r="790" spans="1:8" ht="15" customHeight="1">
      <c r="A790" s="123">
        <f>IF(ISNUMBER(SEARCH('Cover Page'!$D$9,Table1[[#This Row],[School District]])),MAX($A$1:A789)+1,0)</f>
        <v>0</v>
      </c>
      <c r="B790" s="254" t="s">
        <v>851</v>
      </c>
      <c r="C790" s="255" t="s">
        <v>3264</v>
      </c>
      <c r="D790" s="256" t="s">
        <v>201</v>
      </c>
      <c r="E790" s="254" t="s">
        <v>1282</v>
      </c>
      <c r="F790" s="256" t="s">
        <v>2036</v>
      </c>
      <c r="G790" s="123" t="str">
        <f ca="1"/>
        <v>Pawnee CUSD 11</v>
      </c>
      <c r="H790" s="123" t="str">
        <f>IFERROR(VLOOKUP(ROWS($H$2:H790),$A$2:$B$996,2,FALSE),"")</f>
        <v/>
      </c>
    </row>
    <row r="791" spans="1:8" ht="15">
      <c r="A791" s="123">
        <f>IF(ISNUMBER(SEARCH('Cover Page'!$D$9,Table1[[#This Row],[School District]])),MAX($A$1:A790)+1,0)</f>
        <v>0</v>
      </c>
      <c r="B791" s="254" t="s">
        <v>852</v>
      </c>
      <c r="C791" s="255" t="s">
        <v>3265</v>
      </c>
      <c r="D791" s="256" t="s">
        <v>154</v>
      </c>
      <c r="E791" s="254" t="s">
        <v>2325</v>
      </c>
      <c r="F791" s="256" t="s">
        <v>2037</v>
      </c>
      <c r="G791" s="123" t="str">
        <f ca="1"/>
        <v>Pawnee CUSD 11</v>
      </c>
      <c r="H791" s="123" t="str">
        <f>IFERROR(VLOOKUP(ROWS($H$2:H791),$A$2:$B$996,2,FALSE),"")</f>
        <v/>
      </c>
    </row>
    <row r="792" spans="1:8" ht="15">
      <c r="A792" s="123">
        <f>IF(ISNUMBER(SEARCH('Cover Page'!$D$9,Table1[[#This Row],[School District]])),MAX($A$1:A791)+1,0)</f>
        <v>0</v>
      </c>
      <c r="B792" s="254" t="s">
        <v>853</v>
      </c>
      <c r="C792" s="255" t="s">
        <v>3266</v>
      </c>
      <c r="D792" s="256" t="s">
        <v>155</v>
      </c>
      <c r="E792" s="254" t="s">
        <v>1259</v>
      </c>
      <c r="F792" s="256" t="s">
        <v>2038</v>
      </c>
      <c r="G792" s="123" t="str">
        <f ca="1"/>
        <v>Pawnee CUSD 11</v>
      </c>
      <c r="H792" s="123" t="str">
        <f>IFERROR(VLOOKUP(ROWS($H$2:H792),$A$2:$B$996,2,FALSE),"")</f>
        <v/>
      </c>
    </row>
    <row r="793" spans="1:8" ht="15">
      <c r="A793" s="123">
        <f>IF(ISNUMBER(SEARCH('Cover Page'!$D$9,Table1[[#This Row],[School District]])),MAX($A$1:A792)+1,0)</f>
        <v>0</v>
      </c>
      <c r="B793" s="254" t="s">
        <v>854</v>
      </c>
      <c r="C793" s="255" t="s">
        <v>3267</v>
      </c>
      <c r="D793" s="256" t="s">
        <v>154</v>
      </c>
      <c r="E793" s="254" t="s">
        <v>1259</v>
      </c>
      <c r="F793" s="256" t="s">
        <v>2039</v>
      </c>
      <c r="G793" s="123" t="str">
        <f ca="1"/>
        <v>Pawnee CUSD 11</v>
      </c>
      <c r="H793" s="123" t="str">
        <f>IFERROR(VLOOKUP(ROWS($H$2:H793),$A$2:$B$996,2,FALSE),"")</f>
        <v/>
      </c>
    </row>
    <row r="794" spans="1:8" ht="15">
      <c r="A794" s="123">
        <f>IF(ISNUMBER(SEARCH('Cover Page'!$D$9,Table1[[#This Row],[School District]])),MAX($A$1:A793)+1,0)</f>
        <v>0</v>
      </c>
      <c r="B794" s="254" t="s">
        <v>855</v>
      </c>
      <c r="C794" s="255" t="s">
        <v>3268</v>
      </c>
      <c r="D794" s="256" t="s">
        <v>154</v>
      </c>
      <c r="E794" s="254" t="s">
        <v>2302</v>
      </c>
      <c r="F794" s="256" t="s">
        <v>2040</v>
      </c>
      <c r="G794" s="123" t="str">
        <f ca="1"/>
        <v>Pawnee CUSD 11</v>
      </c>
      <c r="H794" s="123" t="str">
        <f>IFERROR(VLOOKUP(ROWS($H$2:H794),$A$2:$B$996,2,FALSE),"")</f>
        <v/>
      </c>
    </row>
    <row r="795" spans="1:8" ht="15">
      <c r="A795" s="123">
        <f>IF(ISNUMBER(SEARCH('Cover Page'!$D$9,Table1[[#This Row],[School District]])),MAX($A$1:A794)+1,0)</f>
        <v>0</v>
      </c>
      <c r="B795" s="254" t="s">
        <v>2041</v>
      </c>
      <c r="C795" s="255" t="s">
        <v>3269</v>
      </c>
      <c r="D795" s="256" t="s">
        <v>156</v>
      </c>
      <c r="E795" s="254" t="s">
        <v>1091</v>
      </c>
      <c r="F795" s="256" t="s">
        <v>2042</v>
      </c>
      <c r="G795" s="123" t="str">
        <f ca="1"/>
        <v>Pawnee CUSD 11</v>
      </c>
      <c r="H795" s="123" t="str">
        <f>IFERROR(VLOOKUP(ROWS($H$2:H795),$A$2:$B$996,2,FALSE),"")</f>
        <v/>
      </c>
    </row>
    <row r="796" spans="1:8" ht="15">
      <c r="A796" s="123">
        <f>IF(ISNUMBER(SEARCH('Cover Page'!$D$9,Table1[[#This Row],[School District]])),MAX($A$1:A795)+1,0)</f>
        <v>0</v>
      </c>
      <c r="B796" s="254" t="s">
        <v>856</v>
      </c>
      <c r="C796" s="255" t="s">
        <v>3270</v>
      </c>
      <c r="D796" s="256" t="s">
        <v>156</v>
      </c>
      <c r="E796" s="254" t="s">
        <v>1259</v>
      </c>
      <c r="F796" s="256" t="s">
        <v>2043</v>
      </c>
      <c r="G796" s="123" t="str">
        <f ca="1"/>
        <v>Pawnee CUSD 11</v>
      </c>
      <c r="H796" s="123" t="str">
        <f>IFERROR(VLOOKUP(ROWS($H$2:H796),$A$2:$B$996,2,FALSE),"")</f>
        <v/>
      </c>
    </row>
    <row r="797" spans="1:8" ht="15">
      <c r="A797" s="123">
        <f>IF(ISNUMBER(SEARCH('Cover Page'!$D$9,Table1[[#This Row],[School District]])),MAX($A$1:A796)+1,0)</f>
        <v>0</v>
      </c>
      <c r="B797" s="254" t="s">
        <v>857</v>
      </c>
      <c r="C797" s="255" t="s">
        <v>3271</v>
      </c>
      <c r="D797" s="256" t="s">
        <v>154</v>
      </c>
      <c r="E797" s="254" t="s">
        <v>1053</v>
      </c>
      <c r="F797" s="256" t="s">
        <v>2044</v>
      </c>
      <c r="G797" s="123" t="str">
        <f ca="1"/>
        <v>Pawnee CUSD 11</v>
      </c>
      <c r="H797" s="123" t="str">
        <f>IFERROR(VLOOKUP(ROWS($H$2:H797),$A$2:$B$996,2,FALSE),"")</f>
        <v/>
      </c>
    </row>
    <row r="798" spans="1:8" ht="15" customHeight="1">
      <c r="A798" s="123">
        <f>IF(ISNUMBER(SEARCH('Cover Page'!$D$9,Table1[[#This Row],[School District]])),MAX($A$1:A797)+1,0)</f>
        <v>0</v>
      </c>
      <c r="B798" s="254" t="s">
        <v>858</v>
      </c>
      <c r="C798" s="255" t="s">
        <v>3272</v>
      </c>
      <c r="D798" s="256" t="s">
        <v>156</v>
      </c>
      <c r="E798" s="254" t="s">
        <v>2391</v>
      </c>
      <c r="F798" s="256" t="s">
        <v>2045</v>
      </c>
      <c r="G798" s="123" t="str">
        <f ca="1"/>
        <v>Pawnee CUSD 11</v>
      </c>
      <c r="H798" s="123" t="str">
        <f>IFERROR(VLOOKUP(ROWS($H$2:H798),$A$2:$B$996,2,FALSE),"")</f>
        <v/>
      </c>
    </row>
    <row r="799" spans="1:8" ht="15">
      <c r="A799" s="123">
        <f>IF(ISNUMBER(SEARCH('Cover Page'!$D$9,Table1[[#This Row],[School District]])),MAX($A$1:A798)+1,0)</f>
        <v>0</v>
      </c>
      <c r="B799" s="254" t="s">
        <v>2046</v>
      </c>
      <c r="C799" s="255" t="s">
        <v>3273</v>
      </c>
      <c r="D799" s="256" t="s">
        <v>201</v>
      </c>
      <c r="E799" s="254" t="s">
        <v>1104</v>
      </c>
      <c r="F799" s="256" t="s">
        <v>2047</v>
      </c>
      <c r="G799" s="123" t="str">
        <f ca="1"/>
        <v>Pawnee CUSD 11</v>
      </c>
      <c r="H799" s="123" t="str">
        <f>IFERROR(VLOOKUP(ROWS($H$2:H799),$A$2:$B$996,2,FALSE),"")</f>
        <v/>
      </c>
    </row>
    <row r="800" spans="1:8" ht="15">
      <c r="A800" s="123">
        <f>IF(ISNUMBER(SEARCH('Cover Page'!$D$9,Table1[[#This Row],[School District]])),MAX($A$1:A799)+1,0)</f>
        <v>0</v>
      </c>
      <c r="B800" s="254" t="s">
        <v>2048</v>
      </c>
      <c r="C800" s="255" t="s">
        <v>3274</v>
      </c>
      <c r="D800" s="256" t="s">
        <v>156</v>
      </c>
      <c r="E800" s="254" t="s">
        <v>2392</v>
      </c>
      <c r="F800" s="256" t="s">
        <v>2049</v>
      </c>
      <c r="G800" s="123" t="str">
        <f ca="1"/>
        <v>Pawnee CUSD 11</v>
      </c>
      <c r="H800" s="123" t="str">
        <f>IFERROR(VLOOKUP(ROWS($H$2:H800),$A$2:$B$996,2,FALSE),"")</f>
        <v/>
      </c>
    </row>
    <row r="801" spans="1:8" ht="15">
      <c r="A801" s="123">
        <f>IF(ISNUMBER(SEARCH('Cover Page'!$D$9,Table1[[#This Row],[School District]])),MAX($A$1:A800)+1,0)</f>
        <v>0</v>
      </c>
      <c r="B801" s="254" t="s">
        <v>2050</v>
      </c>
      <c r="C801" s="255" t="s">
        <v>3275</v>
      </c>
      <c r="D801" s="256" t="s">
        <v>154</v>
      </c>
      <c r="E801" s="254" t="s">
        <v>1170</v>
      </c>
      <c r="F801" s="256" t="s">
        <v>2051</v>
      </c>
      <c r="G801" s="123" t="str">
        <f ca="1"/>
        <v>Pawnee CUSD 11</v>
      </c>
      <c r="H801" s="123" t="str">
        <f>IFERROR(VLOOKUP(ROWS($H$2:H801),$A$2:$B$996,2,FALSE),"")</f>
        <v/>
      </c>
    </row>
    <row r="802" spans="1:8" ht="15">
      <c r="A802" s="123">
        <f>IF(ISNUMBER(SEARCH('Cover Page'!$D$9,Table1[[#This Row],[School District]])),MAX($A$1:A801)+1,0)</f>
        <v>0</v>
      </c>
      <c r="B802" s="254" t="s">
        <v>859</v>
      </c>
      <c r="C802" s="255" t="s">
        <v>3276</v>
      </c>
      <c r="D802" s="256" t="s">
        <v>154</v>
      </c>
      <c r="E802" s="254" t="s">
        <v>1328</v>
      </c>
      <c r="F802" s="256" t="s">
        <v>2052</v>
      </c>
      <c r="G802" s="123" t="str">
        <f ca="1"/>
        <v>Pawnee CUSD 11</v>
      </c>
      <c r="H802" s="123" t="str">
        <f>IFERROR(VLOOKUP(ROWS($H$2:H802),$A$2:$B$996,2,FALSE),"")</f>
        <v/>
      </c>
    </row>
    <row r="803" spans="1:8" ht="15">
      <c r="A803" s="123">
        <f>IF(ISNUMBER(SEARCH('Cover Page'!$D$9,Table1[[#This Row],[School District]])),MAX($A$1:A802)+1,0)</f>
        <v>0</v>
      </c>
      <c r="B803" s="254" t="s">
        <v>2053</v>
      </c>
      <c r="C803" s="255" t="s">
        <v>3277</v>
      </c>
      <c r="D803" s="256" t="s">
        <v>156</v>
      </c>
      <c r="E803" s="254" t="s">
        <v>1403</v>
      </c>
      <c r="F803" s="256" t="s">
        <v>2054</v>
      </c>
      <c r="G803" s="123" t="str">
        <f ca="1"/>
        <v>Pawnee CUSD 11</v>
      </c>
      <c r="H803" s="123" t="str">
        <f>IFERROR(VLOOKUP(ROWS($H$2:H803),$A$2:$B$996,2,FALSE),"")</f>
        <v/>
      </c>
    </row>
    <row r="804" spans="1:8" ht="15">
      <c r="A804" s="123">
        <f>IF(ISNUMBER(SEARCH('Cover Page'!$D$9,Table1[[#This Row],[School District]])),MAX($A$1:A803)+1,0)</f>
        <v>0</v>
      </c>
      <c r="B804" s="254" t="s">
        <v>860</v>
      </c>
      <c r="C804" s="255" t="s">
        <v>3278</v>
      </c>
      <c r="D804" s="256" t="s">
        <v>154</v>
      </c>
      <c r="E804" s="254" t="s">
        <v>1053</v>
      </c>
      <c r="F804" s="256" t="s">
        <v>2055</v>
      </c>
      <c r="G804" s="123" t="str">
        <f ca="1"/>
        <v>Pawnee CUSD 11</v>
      </c>
      <c r="H804" s="123" t="str">
        <f>IFERROR(VLOOKUP(ROWS($H$2:H804),$A$2:$B$996,2,FALSE),"")</f>
        <v/>
      </c>
    </row>
    <row r="805" spans="1:8" ht="15" customHeight="1">
      <c r="A805" s="123">
        <f>IF(ISNUMBER(SEARCH('Cover Page'!$D$9,Table1[[#This Row],[School District]])),MAX($A$1:A804)+1,0)</f>
        <v>0</v>
      </c>
      <c r="B805" s="254" t="s">
        <v>861</v>
      </c>
      <c r="C805" s="255" t="s">
        <v>3279</v>
      </c>
      <c r="D805" s="256" t="s">
        <v>154</v>
      </c>
      <c r="E805" s="254" t="s">
        <v>1053</v>
      </c>
      <c r="F805" s="256" t="s">
        <v>2056</v>
      </c>
      <c r="G805" s="123" t="str">
        <f ca="1"/>
        <v>Pawnee CUSD 11</v>
      </c>
      <c r="H805" s="123" t="str">
        <f>IFERROR(VLOOKUP(ROWS($H$2:H805),$A$2:$B$996,2,FALSE),"")</f>
        <v/>
      </c>
    </row>
    <row r="806" spans="1:8" ht="15">
      <c r="A806" s="123">
        <f>IF(ISNUMBER(SEARCH('Cover Page'!$D$9,Table1[[#This Row],[School District]])),MAX($A$1:A805)+1,0)</f>
        <v>0</v>
      </c>
      <c r="B806" s="254" t="s">
        <v>2057</v>
      </c>
      <c r="C806" s="255" t="s">
        <v>3280</v>
      </c>
      <c r="D806" s="256" t="s">
        <v>201</v>
      </c>
      <c r="E806" s="254" t="s">
        <v>2302</v>
      </c>
      <c r="F806" s="256" t="s">
        <v>2058</v>
      </c>
      <c r="G806" s="123" t="str">
        <f ca="1"/>
        <v>Pawnee CUSD 11</v>
      </c>
      <c r="H806" s="123" t="str">
        <f>IFERROR(VLOOKUP(ROWS($H$2:H806),$A$2:$B$996,2,FALSE),"")</f>
        <v/>
      </c>
    </row>
    <row r="807" spans="1:8" ht="15">
      <c r="A807" s="123">
        <f>IF(ISNUMBER(SEARCH('Cover Page'!$D$9,Table1[[#This Row],[School District]])),MAX($A$1:A806)+1,0)</f>
        <v>0</v>
      </c>
      <c r="B807" s="254" t="s">
        <v>2059</v>
      </c>
      <c r="C807" s="255" t="s">
        <v>3281</v>
      </c>
      <c r="D807" s="256" t="s">
        <v>156</v>
      </c>
      <c r="E807" s="254" t="s">
        <v>2060</v>
      </c>
      <c r="F807" s="256" t="s">
        <v>2061</v>
      </c>
      <c r="G807" s="123" t="str">
        <f ca="1"/>
        <v>Pawnee CUSD 11</v>
      </c>
      <c r="H807" s="123" t="str">
        <f>IFERROR(VLOOKUP(ROWS($H$2:H807),$A$2:$B$996,2,FALSE),"")</f>
        <v/>
      </c>
    </row>
    <row r="808" spans="1:8" ht="15">
      <c r="A808" s="123">
        <f>IF(ISNUMBER(SEARCH('Cover Page'!$D$9,Table1[[#This Row],[School District]])),MAX($A$1:A807)+1,0)</f>
        <v>0</v>
      </c>
      <c r="B808" s="254" t="s">
        <v>862</v>
      </c>
      <c r="C808" s="255" t="s">
        <v>3282</v>
      </c>
      <c r="D808" s="256" t="s">
        <v>156</v>
      </c>
      <c r="E808" s="254" t="s">
        <v>2393</v>
      </c>
      <c r="F808" s="256" t="s">
        <v>2062</v>
      </c>
      <c r="G808" s="123" t="str">
        <f ca="1"/>
        <v>Pawnee CUSD 11</v>
      </c>
      <c r="H808" s="123" t="str">
        <f>IFERROR(VLOOKUP(ROWS($H$2:H808),$A$2:$B$996,2,FALSE),"")</f>
        <v/>
      </c>
    </row>
    <row r="809" spans="1:8" ht="15">
      <c r="A809" s="123">
        <f>IF(ISNUMBER(SEARCH('Cover Page'!$D$9,Table1[[#This Row],[School District]])),MAX($A$1:A808)+1,0)</f>
        <v>0</v>
      </c>
      <c r="B809" s="254" t="s">
        <v>2063</v>
      </c>
      <c r="C809" s="255" t="s">
        <v>3283</v>
      </c>
      <c r="D809" s="256" t="s">
        <v>154</v>
      </c>
      <c r="E809" s="254" t="s">
        <v>2302</v>
      </c>
      <c r="F809" s="256" t="s">
        <v>2064</v>
      </c>
      <c r="G809" s="123" t="str">
        <f ca="1"/>
        <v>Pawnee CUSD 11</v>
      </c>
      <c r="H809" s="123" t="str">
        <f>IFERROR(VLOOKUP(ROWS($H$2:H809),$A$2:$B$996,2,FALSE),"")</f>
        <v/>
      </c>
    </row>
    <row r="810" spans="1:8" ht="15">
      <c r="A810" s="123">
        <f>IF(ISNUMBER(SEARCH('Cover Page'!$D$9,Table1[[#This Row],[School District]])),MAX($A$1:A809)+1,0)</f>
        <v>0</v>
      </c>
      <c r="B810" s="254" t="s">
        <v>863</v>
      </c>
      <c r="C810" s="255" t="s">
        <v>3284</v>
      </c>
      <c r="D810" s="256" t="s">
        <v>156</v>
      </c>
      <c r="E810" s="254" t="s">
        <v>2394</v>
      </c>
      <c r="F810" s="256" t="s">
        <v>2065</v>
      </c>
      <c r="G810" s="123" t="str">
        <f ca="1"/>
        <v>Pawnee CUSD 11</v>
      </c>
      <c r="H810" s="123" t="str">
        <f>IFERROR(VLOOKUP(ROWS($H$2:H810),$A$2:$B$996,2,FALSE),"")</f>
        <v/>
      </c>
    </row>
    <row r="811" spans="1:8" ht="15">
      <c r="A811" s="123">
        <f>IF(ISNUMBER(SEARCH('Cover Page'!$D$9,Table1[[#This Row],[School District]])),MAX($A$1:A810)+1,0)</f>
        <v>0</v>
      </c>
      <c r="B811" s="254" t="s">
        <v>864</v>
      </c>
      <c r="C811" s="255" t="s">
        <v>3285</v>
      </c>
      <c r="D811" s="256" t="s">
        <v>154</v>
      </c>
      <c r="E811" s="254" t="s">
        <v>1259</v>
      </c>
      <c r="F811" s="256" t="s">
        <v>2066</v>
      </c>
      <c r="G811" s="123" t="str">
        <f ca="1"/>
        <v>Pawnee CUSD 11</v>
      </c>
      <c r="H811" s="123" t="str">
        <f>IFERROR(VLOOKUP(ROWS($H$2:H811),$A$2:$B$996,2,FALSE),"")</f>
        <v/>
      </c>
    </row>
    <row r="812" spans="1:8" ht="15">
      <c r="A812" s="123">
        <f>IF(ISNUMBER(SEARCH('Cover Page'!$D$9,Table1[[#This Row],[School District]])),MAX($A$1:A811)+1,0)</f>
        <v>0</v>
      </c>
      <c r="B812" s="254" t="s">
        <v>865</v>
      </c>
      <c r="C812" s="255" t="s">
        <v>3286</v>
      </c>
      <c r="D812" s="256" t="s">
        <v>154</v>
      </c>
      <c r="E812" s="254" t="s">
        <v>2325</v>
      </c>
      <c r="F812" s="256" t="s">
        <v>2067</v>
      </c>
      <c r="G812" s="123" t="str">
        <f ca="1"/>
        <v>Pawnee CUSD 11</v>
      </c>
      <c r="H812" s="123" t="str">
        <f>IFERROR(VLOOKUP(ROWS($H$2:H812),$A$2:$B$996,2,FALSE),"")</f>
        <v/>
      </c>
    </row>
    <row r="813" spans="1:8" ht="15">
      <c r="A813" s="123">
        <f>IF(ISNUMBER(SEARCH('Cover Page'!$D$9,Table1[[#This Row],[School District]])),MAX($A$1:A812)+1,0)</f>
        <v>0</v>
      </c>
      <c r="B813" s="254" t="s">
        <v>866</v>
      </c>
      <c r="C813" s="255" t="s">
        <v>3287</v>
      </c>
      <c r="D813" s="256" t="s">
        <v>155</v>
      </c>
      <c r="E813" s="254" t="s">
        <v>2363</v>
      </c>
      <c r="F813" s="256" t="s">
        <v>2068</v>
      </c>
      <c r="G813" s="123" t="str">
        <f ca="1"/>
        <v>Pawnee CUSD 11</v>
      </c>
      <c r="H813" s="123" t="str">
        <f>IFERROR(VLOOKUP(ROWS($H$2:H813),$A$2:$B$996,2,FALSE),"")</f>
        <v/>
      </c>
    </row>
    <row r="814" spans="1:8" ht="15">
      <c r="A814" s="123">
        <f>IF(ISNUMBER(SEARCH('Cover Page'!$D$9,Table1[[#This Row],[School District]])),MAX($A$1:A813)+1,0)</f>
        <v>0</v>
      </c>
      <c r="B814" s="254" t="s">
        <v>867</v>
      </c>
      <c r="C814" s="255" t="s">
        <v>3288</v>
      </c>
      <c r="D814" s="256" t="s">
        <v>156</v>
      </c>
      <c r="E814" s="254" t="s">
        <v>2325</v>
      </c>
      <c r="F814" s="256" t="s">
        <v>2069</v>
      </c>
      <c r="G814" s="123" t="str">
        <f ca="1"/>
        <v>Pawnee CUSD 11</v>
      </c>
      <c r="H814" s="123" t="str">
        <f>IFERROR(VLOOKUP(ROWS($H$2:H814),$A$2:$B$996,2,FALSE),"")</f>
        <v/>
      </c>
    </row>
    <row r="815" spans="1:8" ht="15">
      <c r="A815" s="123">
        <f>IF(ISNUMBER(SEARCH('Cover Page'!$D$9,Table1[[#This Row],[School District]])),MAX($A$1:A814)+1,0)</f>
        <v>0</v>
      </c>
      <c r="B815" s="254" t="s">
        <v>868</v>
      </c>
      <c r="C815" s="255" t="s">
        <v>3289</v>
      </c>
      <c r="D815" s="256" t="s">
        <v>156</v>
      </c>
      <c r="E815" s="254" t="s">
        <v>1055</v>
      </c>
      <c r="F815" s="256" t="s">
        <v>2070</v>
      </c>
      <c r="G815" s="123" t="str">
        <f ca="1"/>
        <v>Pawnee CUSD 11</v>
      </c>
      <c r="H815" s="123" t="str">
        <f>IFERROR(VLOOKUP(ROWS($H$2:H815),$A$2:$B$996,2,FALSE),"")</f>
        <v/>
      </c>
    </row>
    <row r="816" spans="1:8" ht="15">
      <c r="A816" s="123">
        <f>IF(ISNUMBER(SEARCH('Cover Page'!$D$9,Table1[[#This Row],[School District]])),MAX($A$1:A815)+1,0)</f>
        <v>0</v>
      </c>
      <c r="B816" s="254" t="s">
        <v>869</v>
      </c>
      <c r="C816" s="255" t="s">
        <v>3290</v>
      </c>
      <c r="D816" s="256" t="s">
        <v>156</v>
      </c>
      <c r="E816" s="254" t="s">
        <v>2395</v>
      </c>
      <c r="F816" s="256" t="s">
        <v>2071</v>
      </c>
      <c r="G816" s="123" t="str">
        <f ca="1"/>
        <v>Pawnee CUSD 11</v>
      </c>
      <c r="H816" s="123" t="str">
        <f>IFERROR(VLOOKUP(ROWS($H$2:H816),$A$2:$B$996,2,FALSE),"")</f>
        <v/>
      </c>
    </row>
    <row r="817" spans="1:8" ht="15">
      <c r="A817" s="123">
        <f>IF(ISNUMBER(SEARCH('Cover Page'!$D$9,Table1[[#This Row],[School District]])),MAX($A$1:A816)+1,0)</f>
        <v>0</v>
      </c>
      <c r="B817" s="254" t="s">
        <v>870</v>
      </c>
      <c r="C817" s="255" t="s">
        <v>3291</v>
      </c>
      <c r="D817" s="256" t="s">
        <v>156</v>
      </c>
      <c r="E817" s="254" t="s">
        <v>1256</v>
      </c>
      <c r="F817" s="256" t="s">
        <v>2072</v>
      </c>
      <c r="G817" s="123" t="str">
        <f ca="1"/>
        <v>Pawnee CUSD 11</v>
      </c>
      <c r="H817" s="123" t="str">
        <f>IFERROR(VLOOKUP(ROWS($H$2:H817),$A$2:$B$996,2,FALSE),"")</f>
        <v/>
      </c>
    </row>
    <row r="818" spans="1:8" ht="15">
      <c r="A818" s="123">
        <f>IF(ISNUMBER(SEARCH('Cover Page'!$D$9,Table1[[#This Row],[School District]])),MAX($A$1:A817)+1,0)</f>
        <v>0</v>
      </c>
      <c r="B818" s="254" t="s">
        <v>871</v>
      </c>
      <c r="C818" s="255" t="s">
        <v>3292</v>
      </c>
      <c r="D818" s="256" t="s">
        <v>156</v>
      </c>
      <c r="E818" s="254" t="s">
        <v>2447</v>
      </c>
      <c r="F818" s="256" t="s">
        <v>2073</v>
      </c>
      <c r="G818" s="123" t="str">
        <f ca="1"/>
        <v>Pawnee CUSD 11</v>
      </c>
      <c r="H818" s="123" t="str">
        <f>IFERROR(VLOOKUP(ROWS($H$2:H818),$A$2:$B$996,2,FALSE),"")</f>
        <v/>
      </c>
    </row>
    <row r="819" spans="1:8" ht="15">
      <c r="A819" s="123">
        <f>IF(ISNUMBER(SEARCH('Cover Page'!$D$9,Table1[[#This Row],[School District]])),MAX($A$1:A818)+1,0)</f>
        <v>0</v>
      </c>
      <c r="B819" s="254" t="s">
        <v>872</v>
      </c>
      <c r="C819" s="255" t="s">
        <v>3293</v>
      </c>
      <c r="D819" s="256" t="s">
        <v>156</v>
      </c>
      <c r="E819" s="254" t="s">
        <v>1421</v>
      </c>
      <c r="F819" s="256" t="s">
        <v>2074</v>
      </c>
      <c r="G819" s="123" t="str">
        <f ca="1"/>
        <v>Pawnee CUSD 11</v>
      </c>
      <c r="H819" s="123" t="str">
        <f>IFERROR(VLOOKUP(ROWS($H$2:H819),$A$2:$B$996,2,FALSE),"")</f>
        <v/>
      </c>
    </row>
    <row r="820" spans="1:8" ht="15">
      <c r="A820" s="123">
        <f>IF(ISNUMBER(SEARCH('Cover Page'!$D$9,Table1[[#This Row],[School District]])),MAX($A$1:A819)+1,0)</f>
        <v>0</v>
      </c>
      <c r="B820" s="254" t="s">
        <v>873</v>
      </c>
      <c r="C820" s="255" t="s">
        <v>3294</v>
      </c>
      <c r="D820" s="256" t="s">
        <v>154</v>
      </c>
      <c r="E820" s="254" t="s">
        <v>2300</v>
      </c>
      <c r="F820" s="256" t="s">
        <v>2075</v>
      </c>
      <c r="G820" s="123" t="str">
        <f ca="1"/>
        <v>Pawnee CUSD 11</v>
      </c>
      <c r="H820" s="123" t="str">
        <f>IFERROR(VLOOKUP(ROWS($H$2:H820),$A$2:$B$996,2,FALSE),"")</f>
        <v/>
      </c>
    </row>
    <row r="821" spans="1:8" ht="15">
      <c r="A821" s="123">
        <f>IF(ISNUMBER(SEARCH('Cover Page'!$D$9,Table1[[#This Row],[School District]])),MAX($A$1:A820)+1,0)</f>
        <v>0</v>
      </c>
      <c r="B821" s="254" t="s">
        <v>874</v>
      </c>
      <c r="C821" s="255" t="s">
        <v>3295</v>
      </c>
      <c r="D821" s="256" t="s">
        <v>154</v>
      </c>
      <c r="E821" s="254" t="s">
        <v>1223</v>
      </c>
      <c r="F821" s="256" t="s">
        <v>2076</v>
      </c>
      <c r="G821" s="123" t="str">
        <f ca="1"/>
        <v>Pawnee CUSD 11</v>
      </c>
      <c r="H821" s="123" t="str">
        <f>IFERROR(VLOOKUP(ROWS($H$2:H821),$A$2:$B$996,2,FALSE),"")</f>
        <v/>
      </c>
    </row>
    <row r="822" spans="1:8" ht="15">
      <c r="A822" s="123">
        <f>IF(ISNUMBER(SEARCH('Cover Page'!$D$9,Table1[[#This Row],[School District]])),MAX($A$1:A821)+1,0)</f>
        <v>0</v>
      </c>
      <c r="B822" s="254" t="s">
        <v>875</v>
      </c>
      <c r="C822" s="255" t="s">
        <v>3296</v>
      </c>
      <c r="D822" s="256" t="s">
        <v>154</v>
      </c>
      <c r="E822" s="254" t="s">
        <v>2300</v>
      </c>
      <c r="F822" s="256" t="s">
        <v>2077</v>
      </c>
      <c r="G822" s="123" t="str">
        <f ca="1"/>
        <v>Pawnee CUSD 11</v>
      </c>
      <c r="H822" s="123" t="str">
        <f>IFERROR(VLOOKUP(ROWS($H$2:H822),$A$2:$B$996,2,FALSE),"")</f>
        <v/>
      </c>
    </row>
    <row r="823" spans="1:8" ht="15">
      <c r="A823" s="123">
        <f>IF(ISNUMBER(SEARCH('Cover Page'!$D$9,Table1[[#This Row],[School District]])),MAX($A$1:A822)+1,0)</f>
        <v>0</v>
      </c>
      <c r="B823" s="254" t="s">
        <v>876</v>
      </c>
      <c r="C823" s="255" t="s">
        <v>3297</v>
      </c>
      <c r="D823" s="256" t="s">
        <v>154</v>
      </c>
      <c r="E823" s="254" t="s">
        <v>1150</v>
      </c>
      <c r="F823" s="256" t="s">
        <v>2078</v>
      </c>
      <c r="G823" s="123" t="str">
        <f ca="1"/>
        <v>Pawnee CUSD 11</v>
      </c>
      <c r="H823" s="123" t="str">
        <f>IFERROR(VLOOKUP(ROWS($H$2:H823),$A$2:$B$996,2,FALSE),"")</f>
        <v/>
      </c>
    </row>
    <row r="824" spans="1:8" ht="15">
      <c r="A824" s="123">
        <f>IF(ISNUMBER(SEARCH('Cover Page'!$D$9,Table1[[#This Row],[School District]])),MAX($A$1:A823)+1,0)</f>
        <v>0</v>
      </c>
      <c r="B824" s="254" t="s">
        <v>877</v>
      </c>
      <c r="C824" s="255" t="s">
        <v>3298</v>
      </c>
      <c r="D824" s="256" t="s">
        <v>154</v>
      </c>
      <c r="E824" s="254" t="s">
        <v>1053</v>
      </c>
      <c r="F824" s="256" t="s">
        <v>2079</v>
      </c>
      <c r="G824" s="123" t="str">
        <f ca="1"/>
        <v>Pawnee CUSD 11</v>
      </c>
      <c r="H824" s="123" t="str">
        <f>IFERROR(VLOOKUP(ROWS($H$2:H824),$A$2:$B$996,2,FALSE),"")</f>
        <v/>
      </c>
    </row>
    <row r="825" spans="1:8" ht="15">
      <c r="A825" s="123">
        <f>IF(ISNUMBER(SEARCH('Cover Page'!$D$9,Table1[[#This Row],[School District]])),MAX($A$1:A824)+1,0)</f>
        <v>0</v>
      </c>
      <c r="B825" s="254" t="s">
        <v>878</v>
      </c>
      <c r="C825" s="255" t="s">
        <v>3299</v>
      </c>
      <c r="D825" s="256" t="s">
        <v>154</v>
      </c>
      <c r="E825" s="254" t="s">
        <v>1053</v>
      </c>
      <c r="F825" s="256" t="s">
        <v>2080</v>
      </c>
      <c r="G825" s="123" t="str">
        <f ca="1"/>
        <v>Pawnee CUSD 11</v>
      </c>
      <c r="H825" s="123" t="str">
        <f>IFERROR(VLOOKUP(ROWS($H$2:H825),$A$2:$B$996,2,FALSE),"")</f>
        <v/>
      </c>
    </row>
    <row r="826" spans="1:8" ht="15">
      <c r="A826" s="123">
        <f>IF(ISNUMBER(SEARCH('Cover Page'!$D$9,Table1[[#This Row],[School District]])),MAX($A$1:A825)+1,0)</f>
        <v>0</v>
      </c>
      <c r="B826" s="254" t="s">
        <v>879</v>
      </c>
      <c r="C826" s="255" t="s">
        <v>3300</v>
      </c>
      <c r="D826" s="256" t="s">
        <v>154</v>
      </c>
      <c r="E826" s="254" t="s">
        <v>1053</v>
      </c>
      <c r="F826" s="256" t="s">
        <v>2081</v>
      </c>
      <c r="G826" s="123" t="str">
        <f ca="1"/>
        <v>Pawnee CUSD 11</v>
      </c>
      <c r="H826" s="123" t="str">
        <f>IFERROR(VLOOKUP(ROWS($H$2:H826),$A$2:$B$996,2,FALSE),"")</f>
        <v/>
      </c>
    </row>
    <row r="827" spans="1:8" ht="15">
      <c r="A827" s="123">
        <f>IF(ISNUMBER(SEARCH('Cover Page'!$D$9,Table1[[#This Row],[School District]])),MAX($A$1:A826)+1,0)</f>
        <v>0</v>
      </c>
      <c r="B827" s="254" t="s">
        <v>880</v>
      </c>
      <c r="C827" s="255" t="s">
        <v>3301</v>
      </c>
      <c r="D827" s="256" t="s">
        <v>154</v>
      </c>
      <c r="E827" s="254" t="s">
        <v>2300</v>
      </c>
      <c r="F827" s="256" t="s">
        <v>2082</v>
      </c>
      <c r="G827" s="123" t="str">
        <f ca="1"/>
        <v>Pawnee CUSD 11</v>
      </c>
      <c r="H827" s="123" t="str">
        <f>IFERROR(VLOOKUP(ROWS($H$2:H827),$A$2:$B$996,2,FALSE),"")</f>
        <v/>
      </c>
    </row>
    <row r="828" spans="1:8" ht="15">
      <c r="A828" s="123">
        <f>IF(ISNUMBER(SEARCH('Cover Page'!$D$9,Table1[[#This Row],[School District]])),MAX($A$1:A827)+1,0)</f>
        <v>0</v>
      </c>
      <c r="B828" s="254" t="s">
        <v>881</v>
      </c>
      <c r="C828" s="255" t="s">
        <v>3302</v>
      </c>
      <c r="D828" s="256" t="s">
        <v>156</v>
      </c>
      <c r="E828" s="254" t="s">
        <v>1651</v>
      </c>
      <c r="F828" s="256" t="s">
        <v>2083</v>
      </c>
      <c r="G828" s="123" t="str">
        <f ca="1"/>
        <v>Pawnee CUSD 11</v>
      </c>
      <c r="H828" s="123" t="str">
        <f>IFERROR(VLOOKUP(ROWS($H$2:H828),$A$2:$B$996,2,FALSE),"")</f>
        <v/>
      </c>
    </row>
    <row r="829" spans="1:8" ht="15" customHeight="1">
      <c r="A829" s="123">
        <f>IF(ISNUMBER(SEARCH('Cover Page'!$D$9,Table1[[#This Row],[School District]])),MAX($A$1:A828)+1,0)</f>
        <v>0</v>
      </c>
      <c r="B829" s="254" t="s">
        <v>2084</v>
      </c>
      <c r="C829" s="255" t="s">
        <v>3303</v>
      </c>
      <c r="D829" s="256" t="s">
        <v>156</v>
      </c>
      <c r="E829" s="254" t="s">
        <v>1259</v>
      </c>
      <c r="F829" s="256" t="s">
        <v>2085</v>
      </c>
      <c r="G829" s="123" t="str">
        <f ca="1"/>
        <v>Pawnee CUSD 11</v>
      </c>
      <c r="H829" s="123" t="str">
        <f>IFERROR(VLOOKUP(ROWS($H$2:H829),$A$2:$B$996,2,FALSE),"")</f>
        <v/>
      </c>
    </row>
    <row r="830" spans="1:8" ht="15">
      <c r="A830" s="123">
        <f>IF(ISNUMBER(SEARCH('Cover Page'!$D$9,Table1[[#This Row],[School District]])),MAX($A$1:A829)+1,0)</f>
        <v>0</v>
      </c>
      <c r="B830" s="254" t="s">
        <v>882</v>
      </c>
      <c r="C830" s="255" t="s">
        <v>3304</v>
      </c>
      <c r="D830" s="256" t="s">
        <v>201</v>
      </c>
      <c r="E830" s="254" t="s">
        <v>1625</v>
      </c>
      <c r="F830" s="256" t="s">
        <v>2086</v>
      </c>
      <c r="G830" s="123" t="str">
        <f ca="1"/>
        <v>Pawnee CUSD 11</v>
      </c>
      <c r="H830" s="123" t="str">
        <f>IFERROR(VLOOKUP(ROWS($H$2:H830),$A$2:$B$996,2,FALSE),"")</f>
        <v/>
      </c>
    </row>
    <row r="831" spans="1:8" ht="15">
      <c r="A831" s="123">
        <f>IF(ISNUMBER(SEARCH('Cover Page'!$D$9,Table1[[#This Row],[School District]])),MAX($A$1:A830)+1,0)</f>
        <v>0</v>
      </c>
      <c r="B831" s="254" t="s">
        <v>883</v>
      </c>
      <c r="C831" s="255" t="s">
        <v>3305</v>
      </c>
      <c r="D831" s="256" t="s">
        <v>156</v>
      </c>
      <c r="E831" s="254" t="s">
        <v>1423</v>
      </c>
      <c r="F831" s="256" t="s">
        <v>2087</v>
      </c>
      <c r="G831" s="123" t="str">
        <f ca="1"/>
        <v>Pawnee CUSD 11</v>
      </c>
      <c r="H831" s="123" t="str">
        <f>IFERROR(VLOOKUP(ROWS($H$2:H831),$A$2:$B$996,2,FALSE),"")</f>
        <v/>
      </c>
    </row>
    <row r="832" spans="1:8" ht="15">
      <c r="A832" s="123">
        <f>IF(ISNUMBER(SEARCH('Cover Page'!$D$9,Table1[[#This Row],[School District]])),MAX($A$1:A831)+1,0)</f>
        <v>0</v>
      </c>
      <c r="B832" s="254" t="s">
        <v>884</v>
      </c>
      <c r="C832" s="255" t="s">
        <v>3306</v>
      </c>
      <c r="D832" s="256" t="s">
        <v>154</v>
      </c>
      <c r="E832" s="254" t="s">
        <v>1053</v>
      </c>
      <c r="F832" s="256" t="s">
        <v>2088</v>
      </c>
      <c r="G832" s="123" t="str">
        <f ca="1"/>
        <v>Pawnee CUSD 11</v>
      </c>
      <c r="H832" s="123" t="str">
        <f>IFERROR(VLOOKUP(ROWS($H$2:H832),$A$2:$B$996,2,FALSE),"")</f>
        <v/>
      </c>
    </row>
    <row r="833" spans="1:8" ht="15" customHeight="1">
      <c r="A833" s="123">
        <f>IF(ISNUMBER(SEARCH('Cover Page'!$D$9,Table1[[#This Row],[School District]])),MAX($A$1:A832)+1,0)</f>
        <v>0</v>
      </c>
      <c r="B833" s="254" t="s">
        <v>885</v>
      </c>
      <c r="C833" s="255" t="s">
        <v>3307</v>
      </c>
      <c r="D833" s="256" t="s">
        <v>154</v>
      </c>
      <c r="E833" s="254" t="s">
        <v>1053</v>
      </c>
      <c r="F833" s="256" t="s">
        <v>2089</v>
      </c>
      <c r="G833" s="123" t="str">
        <f ca="1"/>
        <v>Pawnee CUSD 11</v>
      </c>
      <c r="H833" s="123" t="str">
        <f>IFERROR(VLOOKUP(ROWS($H$2:H833),$A$2:$B$996,2,FALSE),"")</f>
        <v/>
      </c>
    </row>
    <row r="834" spans="1:8" ht="15">
      <c r="A834" s="123">
        <f>IF(ISNUMBER(SEARCH('Cover Page'!$D$9,Table1[[#This Row],[School District]])),MAX($A$1:A833)+1,0)</f>
        <v>0</v>
      </c>
      <c r="B834" s="254" t="s">
        <v>2090</v>
      </c>
      <c r="C834" s="255" t="s">
        <v>3308</v>
      </c>
      <c r="D834" s="256" t="s">
        <v>201</v>
      </c>
      <c r="E834" s="254" t="s">
        <v>1192</v>
      </c>
      <c r="F834" s="256" t="s">
        <v>2091</v>
      </c>
      <c r="G834" s="123" t="str">
        <f ca="1"/>
        <v>Pawnee CUSD 11</v>
      </c>
      <c r="H834" s="123" t="str">
        <f>IFERROR(VLOOKUP(ROWS($H$2:H834),$A$2:$B$996,2,FALSE),"")</f>
        <v/>
      </c>
    </row>
    <row r="835" spans="1:8" ht="15">
      <c r="A835" s="123">
        <f>IF(ISNUMBER(SEARCH('Cover Page'!$D$9,Table1[[#This Row],[School District]])),MAX($A$1:A834)+1,0)</f>
        <v>0</v>
      </c>
      <c r="B835" s="254" t="s">
        <v>886</v>
      </c>
      <c r="C835" s="255" t="s">
        <v>3309</v>
      </c>
      <c r="D835" s="256" t="s">
        <v>154</v>
      </c>
      <c r="E835" s="254" t="s">
        <v>1271</v>
      </c>
      <c r="F835" s="256" t="s">
        <v>2092</v>
      </c>
      <c r="G835" s="123" t="str">
        <f ca="1"/>
        <v>Pawnee CUSD 11</v>
      </c>
      <c r="H835" s="123" t="str">
        <f>IFERROR(VLOOKUP(ROWS($H$2:H835),$A$2:$B$996,2,FALSE),"")</f>
        <v/>
      </c>
    </row>
    <row r="836" spans="1:8" ht="15">
      <c r="A836" s="123">
        <f>IF(ISNUMBER(SEARCH('Cover Page'!$D$9,Table1[[#This Row],[School District]])),MAX($A$1:A835)+1,0)</f>
        <v>0</v>
      </c>
      <c r="B836" s="254" t="s">
        <v>2093</v>
      </c>
      <c r="C836" s="255" t="s">
        <v>3310</v>
      </c>
      <c r="D836" s="256" t="s">
        <v>201</v>
      </c>
      <c r="E836" s="254" t="s">
        <v>1123</v>
      </c>
      <c r="F836" s="256" t="s">
        <v>2094</v>
      </c>
      <c r="G836" s="123" t="str">
        <f ca="1"/>
        <v>Pawnee CUSD 11</v>
      </c>
      <c r="H836" s="123" t="str">
        <f>IFERROR(VLOOKUP(ROWS($H$2:H836),$A$2:$B$996,2,FALSE),"")</f>
        <v/>
      </c>
    </row>
    <row r="837" spans="1:8" ht="15" customHeight="1">
      <c r="A837" s="123">
        <f>IF(ISNUMBER(SEARCH('Cover Page'!$D$9,Table1[[#This Row],[School District]])),MAX($A$1:A836)+1,0)</f>
        <v>0</v>
      </c>
      <c r="B837" s="254" t="s">
        <v>2095</v>
      </c>
      <c r="C837" s="255" t="s">
        <v>3311</v>
      </c>
      <c r="D837" s="256" t="s">
        <v>154</v>
      </c>
      <c r="E837" s="254" t="s">
        <v>1170</v>
      </c>
      <c r="F837" s="256" t="s">
        <v>2096</v>
      </c>
      <c r="G837" s="123" t="str">
        <f ca="1"/>
        <v>Pawnee CUSD 11</v>
      </c>
      <c r="H837" s="123" t="str">
        <f>IFERROR(VLOOKUP(ROWS($H$2:H837),$A$2:$B$996,2,FALSE),"")</f>
        <v/>
      </c>
    </row>
    <row r="838" spans="1:8" ht="15">
      <c r="A838" s="123">
        <f>IF(ISNUMBER(SEARCH('Cover Page'!$D$9,Table1[[#This Row],[School District]])),MAX($A$1:A837)+1,0)</f>
        <v>0</v>
      </c>
      <c r="B838" s="254" t="s">
        <v>887</v>
      </c>
      <c r="C838" s="255" t="s">
        <v>3312</v>
      </c>
      <c r="D838" s="256" t="s">
        <v>156</v>
      </c>
      <c r="E838" s="254" t="s">
        <v>2396</v>
      </c>
      <c r="F838" s="256" t="s">
        <v>2097</v>
      </c>
      <c r="G838" s="123" t="str">
        <f ca="1"/>
        <v>Pawnee CUSD 11</v>
      </c>
      <c r="H838" s="123" t="str">
        <f>IFERROR(VLOOKUP(ROWS($H$2:H838),$A$2:$B$996,2,FALSE),"")</f>
        <v/>
      </c>
    </row>
    <row r="839" spans="1:8" ht="15" customHeight="1">
      <c r="A839" s="123">
        <f>IF(ISNUMBER(SEARCH('Cover Page'!$D$9,Table1[[#This Row],[School District]])),MAX($A$1:A838)+1,0)</f>
        <v>0</v>
      </c>
      <c r="B839" s="254" t="s">
        <v>888</v>
      </c>
      <c r="C839" s="255" t="s">
        <v>3313</v>
      </c>
      <c r="D839" s="256" t="s">
        <v>201</v>
      </c>
      <c r="E839" s="254" t="s">
        <v>1053</v>
      </c>
      <c r="F839" s="256" t="s">
        <v>2098</v>
      </c>
      <c r="G839" s="123" t="str">
        <f ca="1"/>
        <v>Pawnee CUSD 11</v>
      </c>
      <c r="H839" s="123" t="str">
        <f>IFERROR(VLOOKUP(ROWS($H$2:H839),$A$2:$B$996,2,FALSE),"")</f>
        <v/>
      </c>
    </row>
    <row r="840" spans="1:8" ht="15">
      <c r="A840" s="123">
        <f>IF(ISNUMBER(SEARCH('Cover Page'!$D$9,Table1[[#This Row],[School District]])),MAX($A$1:A839)+1,0)</f>
        <v>0</v>
      </c>
      <c r="B840" s="254" t="s">
        <v>889</v>
      </c>
      <c r="C840" s="255" t="s">
        <v>3314</v>
      </c>
      <c r="D840" s="256" t="s">
        <v>156</v>
      </c>
      <c r="E840" s="254" t="s">
        <v>2397</v>
      </c>
      <c r="F840" s="256" t="s">
        <v>2099</v>
      </c>
      <c r="G840" s="123" t="str">
        <f ca="1"/>
        <v>Pawnee CUSD 11</v>
      </c>
      <c r="H840" s="123" t="str">
        <f>IFERROR(VLOOKUP(ROWS($H$2:H840),$A$2:$B$996,2,FALSE),"")</f>
        <v/>
      </c>
    </row>
    <row r="841" spans="1:8" ht="15" customHeight="1">
      <c r="A841" s="123">
        <f>IF(ISNUMBER(SEARCH('Cover Page'!$D$9,Table1[[#This Row],[School District]])),MAX($A$1:A840)+1,0)</f>
        <v>0</v>
      </c>
      <c r="B841" s="254" t="s">
        <v>2100</v>
      </c>
      <c r="C841" s="255" t="s">
        <v>3315</v>
      </c>
      <c r="D841" s="256" t="s">
        <v>201</v>
      </c>
      <c r="E841" s="254" t="s">
        <v>2300</v>
      </c>
      <c r="F841" s="256" t="s">
        <v>1876</v>
      </c>
      <c r="G841" s="123" t="str">
        <f ca="1"/>
        <v>Pawnee CUSD 11</v>
      </c>
      <c r="H841" s="123" t="str">
        <f>IFERROR(VLOOKUP(ROWS($H$2:H841),$A$2:$B$996,2,FALSE),"")</f>
        <v/>
      </c>
    </row>
    <row r="842" spans="1:8" ht="15" customHeight="1">
      <c r="A842" s="123">
        <f>IF(ISNUMBER(SEARCH('Cover Page'!$D$9,Table1[[#This Row],[School District]])),MAX($A$1:A841)+1,0)</f>
        <v>0</v>
      </c>
      <c r="B842" s="254" t="s">
        <v>890</v>
      </c>
      <c r="C842" s="255" t="s">
        <v>3316</v>
      </c>
      <c r="D842" s="256" t="s">
        <v>156</v>
      </c>
      <c r="E842" s="254" t="s">
        <v>1288</v>
      </c>
      <c r="F842" s="256" t="s">
        <v>2101</v>
      </c>
      <c r="G842" s="123" t="str">
        <f ca="1"/>
        <v>Pawnee CUSD 11</v>
      </c>
      <c r="H842" s="123" t="str">
        <f>IFERROR(VLOOKUP(ROWS($H$2:H842),$A$2:$B$996,2,FALSE),"")</f>
        <v/>
      </c>
    </row>
    <row r="843" spans="1:8" ht="15" customHeight="1">
      <c r="A843" s="123">
        <f>IF(ISNUMBER(SEARCH('Cover Page'!$D$9,Table1[[#This Row],[School District]])),MAX($A$1:A842)+1,0)</f>
        <v>0</v>
      </c>
      <c r="B843" s="254" t="s">
        <v>891</v>
      </c>
      <c r="C843" s="255" t="s">
        <v>3317</v>
      </c>
      <c r="D843" s="256" t="s">
        <v>201</v>
      </c>
      <c r="E843" s="254" t="s">
        <v>1261</v>
      </c>
      <c r="F843" s="256" t="s">
        <v>1977</v>
      </c>
      <c r="G843" s="123" t="str">
        <f ca="1"/>
        <v>Pawnee CUSD 11</v>
      </c>
      <c r="H843" s="123" t="str">
        <f>IFERROR(VLOOKUP(ROWS($H$2:H843),$A$2:$B$996,2,FALSE),"")</f>
        <v/>
      </c>
    </row>
    <row r="844" spans="1:8" ht="15" customHeight="1">
      <c r="A844" s="123">
        <f>IF(ISNUMBER(SEARCH('Cover Page'!$D$9,Table1[[#This Row],[School District]])),MAX($A$1:A843)+1,0)</f>
        <v>0</v>
      </c>
      <c r="B844" s="254" t="s">
        <v>2102</v>
      </c>
      <c r="C844" s="255" t="s">
        <v>3318</v>
      </c>
      <c r="D844" s="256" t="s">
        <v>201</v>
      </c>
      <c r="E844" s="254" t="s">
        <v>1115</v>
      </c>
      <c r="F844" s="256" t="s">
        <v>2103</v>
      </c>
      <c r="G844" s="123" t="str">
        <f ca="1"/>
        <v>Pawnee CUSD 11</v>
      </c>
      <c r="H844" s="123" t="str">
        <f>IFERROR(VLOOKUP(ROWS($H$2:H844),$A$2:$B$996,2,FALSE),"")</f>
        <v/>
      </c>
    </row>
    <row r="845" spans="1:8" ht="15" customHeight="1">
      <c r="A845" s="123">
        <f>IF(ISNUMBER(SEARCH('Cover Page'!$D$9,Table1[[#This Row],[School District]])),MAX($A$1:A844)+1,0)</f>
        <v>0</v>
      </c>
      <c r="B845" s="254" t="s">
        <v>892</v>
      </c>
      <c r="C845" s="255" t="s">
        <v>3319</v>
      </c>
      <c r="D845" s="256" t="s">
        <v>201</v>
      </c>
      <c r="E845" s="254" t="s">
        <v>1051</v>
      </c>
      <c r="F845" s="256" t="s">
        <v>2104</v>
      </c>
      <c r="G845" s="123" t="str">
        <f ca="1"/>
        <v>Pawnee CUSD 11</v>
      </c>
      <c r="H845" s="123" t="str">
        <f>IFERROR(VLOOKUP(ROWS($H$2:H845),$A$2:$B$996,2,FALSE),"")</f>
        <v/>
      </c>
    </row>
    <row r="846" spans="1:8" ht="15">
      <c r="A846" s="123">
        <f>IF(ISNUMBER(SEARCH('Cover Page'!$D$9,Table1[[#This Row],[School District]])),MAX($A$1:A845)+1,0)</f>
        <v>0</v>
      </c>
      <c r="B846" s="254" t="s">
        <v>893</v>
      </c>
      <c r="C846" s="255" t="s">
        <v>3320</v>
      </c>
      <c r="D846" s="256" t="s">
        <v>201</v>
      </c>
      <c r="E846" s="254" t="s">
        <v>1059</v>
      </c>
      <c r="F846" s="256" t="s">
        <v>2105</v>
      </c>
      <c r="G846" s="123" t="str">
        <f ca="1"/>
        <v>Pawnee CUSD 11</v>
      </c>
      <c r="H846" s="123" t="str">
        <f>IFERROR(VLOOKUP(ROWS($H$2:H846),$A$2:$B$996,2,FALSE),"")</f>
        <v/>
      </c>
    </row>
    <row r="847" spans="1:8" ht="15">
      <c r="A847" s="123">
        <f>IF(ISNUMBER(SEARCH('Cover Page'!$D$9,Table1[[#This Row],[School District]])),MAX($A$1:A846)+1,0)</f>
        <v>0</v>
      </c>
      <c r="B847" s="254" t="s">
        <v>894</v>
      </c>
      <c r="C847" s="255" t="s">
        <v>3321</v>
      </c>
      <c r="D847" s="256" t="s">
        <v>201</v>
      </c>
      <c r="E847" s="254" t="s">
        <v>1053</v>
      </c>
      <c r="F847" s="256" t="s">
        <v>2106</v>
      </c>
      <c r="G847" s="123" t="str">
        <f ca="1"/>
        <v>Pawnee CUSD 11</v>
      </c>
      <c r="H847" s="123" t="str">
        <f>IFERROR(VLOOKUP(ROWS($H$2:H847),$A$2:$B$996,2,FALSE),"")</f>
        <v/>
      </c>
    </row>
    <row r="848" spans="1:8" ht="15">
      <c r="A848" s="123">
        <f>IF(ISNUMBER(SEARCH('Cover Page'!$D$9,Table1[[#This Row],[School District]])),MAX($A$1:A847)+1,0)</f>
        <v>0</v>
      </c>
      <c r="B848" s="254" t="s">
        <v>895</v>
      </c>
      <c r="C848" s="255" t="s">
        <v>3322</v>
      </c>
      <c r="D848" s="256" t="s">
        <v>156</v>
      </c>
      <c r="E848" s="254" t="s">
        <v>2398</v>
      </c>
      <c r="F848" s="256" t="s">
        <v>2107</v>
      </c>
      <c r="G848" s="123" t="str">
        <f ca="1"/>
        <v>Pawnee CUSD 11</v>
      </c>
      <c r="H848" s="123" t="str">
        <f>IFERROR(VLOOKUP(ROWS($H$2:H848),$A$2:$B$996,2,FALSE),"")</f>
        <v/>
      </c>
    </row>
    <row r="849" spans="1:8" ht="15">
      <c r="A849" s="123">
        <f>IF(ISNUMBER(SEARCH('Cover Page'!$D$9,Table1[[#This Row],[School District]])),MAX($A$1:A848)+1,0)</f>
        <v>0</v>
      </c>
      <c r="B849" s="254" t="s">
        <v>2269</v>
      </c>
      <c r="C849" s="255" t="s">
        <v>3323</v>
      </c>
      <c r="D849" s="256" t="s">
        <v>154</v>
      </c>
      <c r="E849" s="254" t="s">
        <v>1143</v>
      </c>
      <c r="F849" s="256" t="s">
        <v>2108</v>
      </c>
      <c r="G849" s="123" t="str">
        <f ca="1"/>
        <v>Pawnee CUSD 11</v>
      </c>
      <c r="H849" s="123" t="str">
        <f>IFERROR(VLOOKUP(ROWS($H$2:H849),$A$2:$B$996,2,FALSE),"")</f>
        <v/>
      </c>
    </row>
    <row r="850" spans="1:8" ht="15">
      <c r="A850" s="123">
        <f>IF(ISNUMBER(SEARCH('Cover Page'!$D$9,Table1[[#This Row],[School District]])),MAX($A$1:A849)+1,0)</f>
        <v>0</v>
      </c>
      <c r="B850" s="254" t="s">
        <v>896</v>
      </c>
      <c r="C850" s="255" t="s">
        <v>3324</v>
      </c>
      <c r="D850" s="256" t="s">
        <v>154</v>
      </c>
      <c r="E850" s="254" t="s">
        <v>1271</v>
      </c>
      <c r="F850" s="256" t="s">
        <v>2109</v>
      </c>
      <c r="G850" s="123" t="str">
        <f ca="1"/>
        <v>Pawnee CUSD 11</v>
      </c>
      <c r="H850" s="123" t="str">
        <f>IFERROR(VLOOKUP(ROWS($H$2:H850),$A$2:$B$996,2,FALSE),"")</f>
        <v/>
      </c>
    </row>
    <row r="851" spans="1:8" ht="15">
      <c r="A851" s="123">
        <f>IF(ISNUMBER(SEARCH('Cover Page'!$D$9,Table1[[#This Row],[School District]])),MAX($A$1:A850)+1,0)</f>
        <v>0</v>
      </c>
      <c r="B851" s="254" t="s">
        <v>897</v>
      </c>
      <c r="C851" s="255" t="s">
        <v>3325</v>
      </c>
      <c r="D851" s="256" t="s">
        <v>154</v>
      </c>
      <c r="E851" s="254" t="s">
        <v>1195</v>
      </c>
      <c r="F851" s="256" t="s">
        <v>2110</v>
      </c>
      <c r="G851" s="123" t="str">
        <f ca="1"/>
        <v>Pawnee CUSD 11</v>
      </c>
      <c r="H851" s="123" t="str">
        <f>IFERROR(VLOOKUP(ROWS($H$2:H851),$A$2:$B$996,2,FALSE),"")</f>
        <v/>
      </c>
    </row>
    <row r="852" spans="1:8" ht="12.75" customHeight="1">
      <c r="A852" s="123">
        <f>IF(ISNUMBER(SEARCH('Cover Page'!$D$9,Table1[[#This Row],[School District]])),MAX($A$1:A851)+1,0)</f>
        <v>0</v>
      </c>
      <c r="B852" s="254" t="s">
        <v>898</v>
      </c>
      <c r="C852" s="255" t="s">
        <v>3326</v>
      </c>
      <c r="D852" s="256" t="s">
        <v>156</v>
      </c>
      <c r="E852" s="254" t="s">
        <v>1104</v>
      </c>
      <c r="F852" s="256" t="s">
        <v>2111</v>
      </c>
      <c r="G852" s="123" t="str">
        <f ca="1"/>
        <v>Pawnee CUSD 11</v>
      </c>
      <c r="H852" s="123" t="str">
        <f>IFERROR(VLOOKUP(ROWS($H$2:H852),$A$2:$B$996,2,FALSE),"")</f>
        <v/>
      </c>
    </row>
    <row r="853" spans="1:8" ht="12.75" customHeight="1">
      <c r="A853" s="123">
        <f>IF(ISNUMBER(SEARCH('Cover Page'!$D$9,Table1[[#This Row],[School District]])),MAX($A$1:A852)+1,0)</f>
        <v>0</v>
      </c>
      <c r="B853" s="254" t="s">
        <v>899</v>
      </c>
      <c r="C853" s="255" t="s">
        <v>3327</v>
      </c>
      <c r="D853" s="256" t="s">
        <v>154</v>
      </c>
      <c r="E853" s="254" t="s">
        <v>1168</v>
      </c>
      <c r="F853" s="256" t="s">
        <v>2112</v>
      </c>
      <c r="G853" s="123" t="str">
        <f ca="1"/>
        <v>Pawnee CUSD 11</v>
      </c>
      <c r="H853" s="123" t="str">
        <f>IFERROR(VLOOKUP(ROWS($H$2:H853),$A$2:$B$996,2,FALSE),"")</f>
        <v/>
      </c>
    </row>
    <row r="854" spans="1:8" ht="12.75" customHeight="1">
      <c r="A854" s="123">
        <f>IF(ISNUMBER(SEARCH('Cover Page'!$D$9,Table1[[#This Row],[School District]])),MAX($A$1:A853)+1,0)</f>
        <v>0</v>
      </c>
      <c r="B854" s="254" t="s">
        <v>900</v>
      </c>
      <c r="C854" s="255" t="s">
        <v>3328</v>
      </c>
      <c r="D854" s="256" t="s">
        <v>155</v>
      </c>
      <c r="E854" s="254" t="s">
        <v>1168</v>
      </c>
      <c r="F854" s="256" t="s">
        <v>2113</v>
      </c>
      <c r="G854" s="123" t="str">
        <f ca="1"/>
        <v>Pawnee CUSD 11</v>
      </c>
      <c r="H854" s="123" t="str">
        <f>IFERROR(VLOOKUP(ROWS($H$2:H854),$A$2:$B$996,2,FALSE),"")</f>
        <v/>
      </c>
    </row>
    <row r="855" spans="1:8" ht="12.75" customHeight="1">
      <c r="A855" s="123">
        <f>IF(ISNUMBER(SEARCH('Cover Page'!$D$9,Table1[[#This Row],[School District]])),MAX($A$1:A854)+1,0)</f>
        <v>0</v>
      </c>
      <c r="B855" s="254" t="s">
        <v>901</v>
      </c>
      <c r="C855" s="255" t="s">
        <v>3329</v>
      </c>
      <c r="D855" s="256" t="s">
        <v>156</v>
      </c>
      <c r="E855" s="254" t="s">
        <v>1106</v>
      </c>
      <c r="F855" s="256" t="s">
        <v>2114</v>
      </c>
      <c r="G855" s="123" t="str">
        <f ca="1"/>
        <v>Pawnee CUSD 11</v>
      </c>
      <c r="H855" s="123" t="str">
        <f>IFERROR(VLOOKUP(ROWS($H$2:H855),$A$2:$B$996,2,FALSE),"")</f>
        <v/>
      </c>
    </row>
    <row r="856" spans="1:8" ht="12.75" customHeight="1">
      <c r="A856" s="123">
        <f>IF(ISNUMBER(SEARCH('Cover Page'!$D$9,Table1[[#This Row],[School District]])),MAX($A$1:A855)+1,0)</f>
        <v>0</v>
      </c>
      <c r="B856" s="254" t="s">
        <v>902</v>
      </c>
      <c r="C856" s="255" t="s">
        <v>3330</v>
      </c>
      <c r="D856" s="256" t="s">
        <v>156</v>
      </c>
      <c r="E856" s="254" t="s">
        <v>1166</v>
      </c>
      <c r="F856" s="256" t="s">
        <v>2115</v>
      </c>
      <c r="G856" s="123" t="str">
        <f ca="1"/>
        <v>Pawnee CUSD 11</v>
      </c>
      <c r="H856" s="123" t="str">
        <f>IFERROR(VLOOKUP(ROWS($H$2:H856),$A$2:$B$996,2,FALSE),"")</f>
        <v/>
      </c>
    </row>
    <row r="857" spans="1:8" ht="12.75" customHeight="1">
      <c r="A857" s="123">
        <f>IF(ISNUMBER(SEARCH('Cover Page'!$D$9,Table1[[#This Row],[School District]])),MAX($A$1:A856)+1,0)</f>
        <v>0</v>
      </c>
      <c r="B857" s="254" t="s">
        <v>903</v>
      </c>
      <c r="C857" s="255" t="s">
        <v>3331</v>
      </c>
      <c r="D857" s="256" t="s">
        <v>154</v>
      </c>
      <c r="E857" s="254" t="s">
        <v>1168</v>
      </c>
      <c r="F857" s="256" t="s">
        <v>2116</v>
      </c>
      <c r="G857" s="123" t="str">
        <f ca="1"/>
        <v>Pawnee CUSD 11</v>
      </c>
      <c r="H857" s="123" t="str">
        <f>IFERROR(VLOOKUP(ROWS($H$2:H857),$A$2:$B$996,2,FALSE),"")</f>
        <v/>
      </c>
    </row>
    <row r="858" spans="1:8" ht="12.75" customHeight="1">
      <c r="A858" s="123">
        <f>IF(ISNUMBER(SEARCH('Cover Page'!$D$9,Table1[[#This Row],[School District]])),MAX($A$1:A857)+1,0)</f>
        <v>0</v>
      </c>
      <c r="B858" s="254" t="s">
        <v>904</v>
      </c>
      <c r="C858" s="255" t="s">
        <v>3332</v>
      </c>
      <c r="D858" s="256" t="s">
        <v>154</v>
      </c>
      <c r="E858" s="254" t="s">
        <v>1282</v>
      </c>
      <c r="F858" s="256" t="s">
        <v>2117</v>
      </c>
      <c r="G858" s="123" t="str">
        <f ca="1"/>
        <v>Pawnee CUSD 11</v>
      </c>
      <c r="H858" s="123" t="str">
        <f>IFERROR(VLOOKUP(ROWS($H$2:H858),$A$2:$B$996,2,FALSE),"")</f>
        <v/>
      </c>
    </row>
    <row r="859" spans="1:8" ht="12.75" customHeight="1">
      <c r="A859" s="123">
        <f>IF(ISNUMBER(SEARCH('Cover Page'!$D$9,Table1[[#This Row],[School District]])),MAX($A$1:A858)+1,0)</f>
        <v>0</v>
      </c>
      <c r="B859" s="254" t="s">
        <v>905</v>
      </c>
      <c r="C859" s="255" t="s">
        <v>3333</v>
      </c>
      <c r="D859" s="256" t="s">
        <v>155</v>
      </c>
      <c r="E859" s="254" t="s">
        <v>2389</v>
      </c>
      <c r="F859" s="256" t="s">
        <v>2118</v>
      </c>
      <c r="G859" s="123" t="str">
        <f ca="1"/>
        <v>Pawnee CUSD 11</v>
      </c>
      <c r="H859" s="123" t="str">
        <f>IFERROR(VLOOKUP(ROWS($H$2:H859),$A$2:$B$996,2,FALSE),"")</f>
        <v/>
      </c>
    </row>
    <row r="860" spans="1:8" ht="15">
      <c r="A860" s="123">
        <f>IF(ISNUMBER(SEARCH('Cover Page'!$D$9,Table1[[#This Row],[School District]])),MAX($A$1:A859)+1,0)</f>
        <v>0</v>
      </c>
      <c r="B860" s="254" t="s">
        <v>2119</v>
      </c>
      <c r="C860" s="255" t="s">
        <v>3334</v>
      </c>
      <c r="D860" s="256" t="s">
        <v>154</v>
      </c>
      <c r="E860" s="254" t="s">
        <v>2300</v>
      </c>
      <c r="F860" s="256" t="s">
        <v>2120</v>
      </c>
      <c r="G860" s="123" t="str">
        <f ca="1"/>
        <v>Pawnee CUSD 11</v>
      </c>
      <c r="H860" s="123" t="str">
        <f>IFERROR(VLOOKUP(ROWS($H$2:H860),$A$2:$B$996,2,FALSE),"")</f>
        <v/>
      </c>
    </row>
    <row r="861" spans="1:8" ht="12.75" customHeight="1">
      <c r="A861" s="123">
        <f>IF(ISNUMBER(SEARCH('Cover Page'!$D$9,Table1[[#This Row],[School District]])),MAX($A$1:A860)+1,0)</f>
        <v>0</v>
      </c>
      <c r="B861" s="254" t="s">
        <v>906</v>
      </c>
      <c r="C861" s="255" t="s">
        <v>3335</v>
      </c>
      <c r="D861" s="256" t="s">
        <v>154</v>
      </c>
      <c r="E861" s="254" t="s">
        <v>1057</v>
      </c>
      <c r="F861" s="256" t="s">
        <v>2121</v>
      </c>
      <c r="G861" s="123" t="str">
        <f ca="1"/>
        <v>Pawnee CUSD 11</v>
      </c>
      <c r="H861" s="123" t="str">
        <f>IFERROR(VLOOKUP(ROWS($H$2:H861),$A$2:$B$996,2,FALSE),"")</f>
        <v/>
      </c>
    </row>
    <row r="862" spans="1:8" ht="12.75" customHeight="1">
      <c r="A862" s="123">
        <f>IF(ISNUMBER(SEARCH('Cover Page'!$D$9,Table1[[#This Row],[School District]])),MAX($A$1:A861)+1,0)</f>
        <v>0</v>
      </c>
      <c r="B862" s="254" t="s">
        <v>2122</v>
      </c>
      <c r="C862" s="255" t="s">
        <v>3336</v>
      </c>
      <c r="D862" s="256" t="s">
        <v>156</v>
      </c>
      <c r="E862" s="254" t="s">
        <v>2399</v>
      </c>
      <c r="F862" s="256" t="s">
        <v>2123</v>
      </c>
      <c r="G862" s="123" t="str">
        <f ca="1"/>
        <v>Pawnee CUSD 11</v>
      </c>
      <c r="H862" s="123" t="str">
        <f>IFERROR(VLOOKUP(ROWS($H$2:H862),$A$2:$B$996,2,FALSE),"")</f>
        <v/>
      </c>
    </row>
    <row r="863" spans="1:8" ht="12.75" customHeight="1">
      <c r="A863" s="123">
        <f>IF(ISNUMBER(SEARCH('Cover Page'!$D$9,Table1[[#This Row],[School District]])),MAX($A$1:A862)+1,0)</f>
        <v>0</v>
      </c>
      <c r="B863" s="254" t="s">
        <v>907</v>
      </c>
      <c r="C863" s="255" t="s">
        <v>3337</v>
      </c>
      <c r="D863" s="256" t="s">
        <v>201</v>
      </c>
      <c r="E863" s="254" t="s">
        <v>2325</v>
      </c>
      <c r="F863" s="256" t="s">
        <v>1663</v>
      </c>
      <c r="G863" s="123" t="str">
        <f ca="1"/>
        <v>Pawnee CUSD 11</v>
      </c>
      <c r="H863" s="123" t="str">
        <f>IFERROR(VLOOKUP(ROWS($H$2:H863),$A$2:$B$996,2,FALSE),"")</f>
        <v/>
      </c>
    </row>
    <row r="864" spans="1:8" ht="12.75" customHeight="1">
      <c r="A864" s="123">
        <f>IF(ISNUMBER(SEARCH('Cover Page'!$D$9,Table1[[#This Row],[School District]])),MAX($A$1:A863)+1,0)</f>
        <v>0</v>
      </c>
      <c r="B864" s="254" t="s">
        <v>908</v>
      </c>
      <c r="C864" s="255" t="s">
        <v>3338</v>
      </c>
      <c r="D864" s="256" t="s">
        <v>156</v>
      </c>
      <c r="E864" s="254" t="s">
        <v>2448</v>
      </c>
      <c r="F864" s="256" t="s">
        <v>2124</v>
      </c>
      <c r="G864" s="123" t="str">
        <f ca="1"/>
        <v>Pawnee CUSD 11</v>
      </c>
      <c r="H864" s="123" t="str">
        <f>IFERROR(VLOOKUP(ROWS($H$2:H864),$A$2:$B$996,2,FALSE),"")</f>
        <v/>
      </c>
    </row>
    <row r="865" spans="1:8" ht="12.75" customHeight="1">
      <c r="A865" s="123">
        <f>IF(ISNUMBER(SEARCH('Cover Page'!$D$9,Table1[[#This Row],[School District]])),MAX($A$1:A864)+1,0)</f>
        <v>0</v>
      </c>
      <c r="B865" s="254" t="s">
        <v>909</v>
      </c>
      <c r="C865" s="255" t="s">
        <v>3339</v>
      </c>
      <c r="D865" s="256" t="s">
        <v>156</v>
      </c>
      <c r="E865" s="254" t="s">
        <v>1288</v>
      </c>
      <c r="F865" s="256" t="s">
        <v>2125</v>
      </c>
      <c r="G865" s="123" t="str">
        <f ca="1"/>
        <v>Pawnee CUSD 11</v>
      </c>
      <c r="H865" s="123" t="str">
        <f>IFERROR(VLOOKUP(ROWS($H$2:H865),$A$2:$B$996,2,FALSE),"")</f>
        <v/>
      </c>
    </row>
    <row r="866" spans="1:8" ht="12.75" customHeight="1">
      <c r="A866" s="123">
        <f>IF(ISNUMBER(SEARCH('Cover Page'!$D$9,Table1[[#This Row],[School District]])),MAX($A$1:A865)+1,0)</f>
        <v>0</v>
      </c>
      <c r="B866" s="254" t="s">
        <v>910</v>
      </c>
      <c r="C866" s="255" t="s">
        <v>3340</v>
      </c>
      <c r="D866" s="256" t="s">
        <v>154</v>
      </c>
      <c r="E866" s="254" t="s">
        <v>2303</v>
      </c>
      <c r="F866" s="256" t="s">
        <v>2126</v>
      </c>
      <c r="G866" s="123" t="str">
        <f ca="1"/>
        <v>Pawnee CUSD 11</v>
      </c>
      <c r="H866" s="123" t="str">
        <f>IFERROR(VLOOKUP(ROWS($H$2:H866),$A$2:$B$996,2,FALSE),"")</f>
        <v/>
      </c>
    </row>
    <row r="867" spans="1:8" ht="12.75" customHeight="1">
      <c r="A867" s="123">
        <f>IF(ISNUMBER(SEARCH('Cover Page'!$D$9,Table1[[#This Row],[School District]])),MAX($A$1:A866)+1,0)</f>
        <v>0</v>
      </c>
      <c r="B867" s="254" t="s">
        <v>911</v>
      </c>
      <c r="C867" s="255" t="s">
        <v>3341</v>
      </c>
      <c r="D867" s="256" t="s">
        <v>156</v>
      </c>
      <c r="E867" s="254" t="s">
        <v>1145</v>
      </c>
      <c r="F867" s="256" t="s">
        <v>2127</v>
      </c>
      <c r="G867" s="123" t="str">
        <f ca="1"/>
        <v>Pawnee CUSD 11</v>
      </c>
      <c r="H867" s="123" t="str">
        <f>IFERROR(VLOOKUP(ROWS($H$2:H867),$A$2:$B$996,2,FALSE),"")</f>
        <v/>
      </c>
    </row>
    <row r="868" spans="1:8" ht="12.75" customHeight="1">
      <c r="A868" s="123">
        <f>IF(ISNUMBER(SEARCH('Cover Page'!$D$9,Table1[[#This Row],[School District]])),MAX($A$1:A867)+1,0)</f>
        <v>0</v>
      </c>
      <c r="B868" s="254" t="s">
        <v>912</v>
      </c>
      <c r="C868" s="255" t="s">
        <v>3342</v>
      </c>
      <c r="D868" s="256" t="s">
        <v>154</v>
      </c>
      <c r="E868" s="254" t="s">
        <v>2449</v>
      </c>
      <c r="F868" s="256" t="s">
        <v>2128</v>
      </c>
      <c r="G868" s="123" t="str">
        <f ca="1"/>
        <v>Pawnee CUSD 11</v>
      </c>
      <c r="H868" s="123" t="str">
        <f>IFERROR(VLOOKUP(ROWS($H$2:H868),$A$2:$B$996,2,FALSE),"")</f>
        <v/>
      </c>
    </row>
    <row r="869" spans="1:8" ht="12.75" customHeight="1">
      <c r="A869" s="123">
        <f>IF(ISNUMBER(SEARCH('Cover Page'!$D$9,Table1[[#This Row],[School District]])),MAX($A$1:A868)+1,0)</f>
        <v>0</v>
      </c>
      <c r="B869" s="254" t="s">
        <v>913</v>
      </c>
      <c r="C869" s="255" t="s">
        <v>3343</v>
      </c>
      <c r="D869" s="256" t="s">
        <v>156</v>
      </c>
      <c r="E869" s="254" t="s">
        <v>1256</v>
      </c>
      <c r="F869" s="256" t="s">
        <v>2129</v>
      </c>
      <c r="G869" s="123" t="str">
        <f ca="1"/>
        <v>Pawnee CUSD 11</v>
      </c>
      <c r="H869" s="123" t="str">
        <f>IFERROR(VLOOKUP(ROWS($H$2:H869),$A$2:$B$996,2,FALSE),"")</f>
        <v/>
      </c>
    </row>
    <row r="870" spans="1:8" ht="12.75" customHeight="1">
      <c r="A870" s="123">
        <f>IF(ISNUMBER(SEARCH('Cover Page'!$D$9,Table1[[#This Row],[School District]])),MAX($A$1:A869)+1,0)</f>
        <v>0</v>
      </c>
      <c r="B870" s="254" t="s">
        <v>914</v>
      </c>
      <c r="C870" s="255" t="s">
        <v>3344</v>
      </c>
      <c r="D870" s="256" t="s">
        <v>156</v>
      </c>
      <c r="E870" s="254" t="s">
        <v>1403</v>
      </c>
      <c r="F870" s="256" t="s">
        <v>2130</v>
      </c>
      <c r="G870" s="123" t="str">
        <f ca="1"/>
        <v>Pawnee CUSD 11</v>
      </c>
      <c r="H870" s="123" t="str">
        <f>IFERROR(VLOOKUP(ROWS($H$2:H870),$A$2:$B$996,2,FALSE),"")</f>
        <v/>
      </c>
    </row>
    <row r="871" spans="1:8" ht="12.75" customHeight="1">
      <c r="A871" s="123">
        <f>IF(ISNUMBER(SEARCH('Cover Page'!$D$9,Table1[[#This Row],[School District]])),MAX($A$1:A870)+1,0)</f>
        <v>0</v>
      </c>
      <c r="B871" s="254" t="s">
        <v>915</v>
      </c>
      <c r="C871" s="255" t="s">
        <v>3345</v>
      </c>
      <c r="D871" s="256" t="s">
        <v>154</v>
      </c>
      <c r="E871" s="254" t="s">
        <v>2325</v>
      </c>
      <c r="F871" s="256" t="s">
        <v>2131</v>
      </c>
      <c r="G871" s="123" t="str">
        <f ca="1"/>
        <v>Pawnee CUSD 11</v>
      </c>
      <c r="H871" s="123" t="str">
        <f>IFERROR(VLOOKUP(ROWS($H$2:H871),$A$2:$B$996,2,FALSE),"")</f>
        <v/>
      </c>
    </row>
    <row r="872" spans="1:8" ht="12.75" customHeight="1">
      <c r="A872" s="123">
        <f>IF(ISNUMBER(SEARCH('Cover Page'!$D$9,Table1[[#This Row],[School District]])),MAX($A$1:A871)+1,0)</f>
        <v>0</v>
      </c>
      <c r="B872" s="254" t="s">
        <v>916</v>
      </c>
      <c r="C872" s="255" t="s">
        <v>3346</v>
      </c>
      <c r="D872" s="256" t="s">
        <v>155</v>
      </c>
      <c r="E872" s="254" t="s">
        <v>2293</v>
      </c>
      <c r="F872" s="256" t="s">
        <v>2132</v>
      </c>
      <c r="G872" s="123" t="str">
        <f ca="1"/>
        <v>Pawnee CUSD 11</v>
      </c>
      <c r="H872" s="123" t="str">
        <f>IFERROR(VLOOKUP(ROWS($H$2:H872),$A$2:$B$996,2,FALSE),"")</f>
        <v/>
      </c>
    </row>
    <row r="873" spans="1:8" ht="12.75" customHeight="1">
      <c r="A873" s="123">
        <f>IF(ISNUMBER(SEARCH('Cover Page'!$D$9,Table1[[#This Row],[School District]])),MAX($A$1:A872)+1,0)</f>
        <v>0</v>
      </c>
      <c r="B873" s="254" t="s">
        <v>917</v>
      </c>
      <c r="C873" s="255" t="s">
        <v>3347</v>
      </c>
      <c r="D873" s="256" t="s">
        <v>156</v>
      </c>
      <c r="E873" s="254" t="s">
        <v>2400</v>
      </c>
      <c r="F873" s="256" t="s">
        <v>2133</v>
      </c>
      <c r="G873" s="123" t="str">
        <f ca="1"/>
        <v>Pawnee CUSD 11</v>
      </c>
      <c r="H873" s="123" t="str">
        <f>IFERROR(VLOOKUP(ROWS($H$2:H873),$A$2:$B$996,2,FALSE),"")</f>
        <v/>
      </c>
    </row>
    <row r="874" spans="1:8" ht="12.75" customHeight="1">
      <c r="A874" s="123">
        <f>IF(ISNUMBER(SEARCH('Cover Page'!$D$9,Table1[[#This Row],[School District]])),MAX($A$1:A873)+1,0)</f>
        <v>0</v>
      </c>
      <c r="B874" s="254" t="s">
        <v>918</v>
      </c>
      <c r="C874" s="255" t="s">
        <v>3348</v>
      </c>
      <c r="D874" s="256" t="s">
        <v>154</v>
      </c>
      <c r="E874" s="254" t="s">
        <v>1143</v>
      </c>
      <c r="F874" s="256" t="s">
        <v>2134</v>
      </c>
      <c r="G874" s="123" t="str">
        <f ca="1"/>
        <v>Pawnee CUSD 11</v>
      </c>
      <c r="H874" s="123" t="str">
        <f>IFERROR(VLOOKUP(ROWS($H$2:H874),$A$2:$B$996,2,FALSE),"")</f>
        <v/>
      </c>
    </row>
    <row r="875" spans="1:8" ht="12.75" customHeight="1">
      <c r="A875" s="123">
        <f>IF(ISNUMBER(SEARCH('Cover Page'!$D$9,Table1[[#This Row],[School District]])),MAX($A$1:A874)+1,0)</f>
        <v>0</v>
      </c>
      <c r="B875" s="254" t="s">
        <v>919</v>
      </c>
      <c r="C875" s="255" t="s">
        <v>3349</v>
      </c>
      <c r="D875" s="256" t="s">
        <v>154</v>
      </c>
      <c r="E875" s="254" t="s">
        <v>1123</v>
      </c>
      <c r="F875" s="256" t="s">
        <v>2135</v>
      </c>
      <c r="G875" s="123" t="str">
        <f ca="1"/>
        <v>Pawnee CUSD 11</v>
      </c>
      <c r="H875" s="123" t="str">
        <f>IFERROR(VLOOKUP(ROWS($H$2:H875),$A$2:$B$996,2,FALSE),"")</f>
        <v/>
      </c>
    </row>
    <row r="876" spans="1:8" ht="12.75" customHeight="1">
      <c r="A876" s="123">
        <f>IF(ISNUMBER(SEARCH('Cover Page'!$D$9,Table1[[#This Row],[School District]])),MAX($A$1:A875)+1,0)</f>
        <v>0</v>
      </c>
      <c r="B876" s="254" t="s">
        <v>920</v>
      </c>
      <c r="C876" s="255" t="s">
        <v>3350</v>
      </c>
      <c r="D876" s="256" t="s">
        <v>154</v>
      </c>
      <c r="E876" s="254" t="s">
        <v>1053</v>
      </c>
      <c r="F876" s="256" t="s">
        <v>2136</v>
      </c>
      <c r="G876" s="123" t="str">
        <f ca="1"/>
        <v>Pawnee CUSD 11</v>
      </c>
      <c r="H876" s="123" t="str">
        <f>IFERROR(VLOOKUP(ROWS($H$2:H876),$A$2:$B$996,2,FALSE),"")</f>
        <v/>
      </c>
    </row>
    <row r="877" spans="1:8" ht="12.75" customHeight="1">
      <c r="A877" s="123">
        <f>IF(ISNUMBER(SEARCH('Cover Page'!$D$9,Table1[[#This Row],[School District]])),MAX($A$1:A876)+1,0)</f>
        <v>0</v>
      </c>
      <c r="B877" s="254" t="s">
        <v>921</v>
      </c>
      <c r="C877" s="255" t="s">
        <v>3351</v>
      </c>
      <c r="D877" s="256" t="s">
        <v>154</v>
      </c>
      <c r="E877" s="254" t="s">
        <v>1053</v>
      </c>
      <c r="F877" s="256" t="s">
        <v>2137</v>
      </c>
      <c r="G877" s="123" t="str">
        <f ca="1"/>
        <v>Pawnee CUSD 11</v>
      </c>
      <c r="H877" s="123" t="str">
        <f>IFERROR(VLOOKUP(ROWS($H$2:H877),$A$2:$B$996,2,FALSE),"")</f>
        <v/>
      </c>
    </row>
    <row r="878" spans="1:8" ht="12.75" customHeight="1">
      <c r="A878" s="123">
        <f>IF(ISNUMBER(SEARCH('Cover Page'!$D$9,Table1[[#This Row],[School District]])),MAX($A$1:A877)+1,0)</f>
        <v>0</v>
      </c>
      <c r="B878" s="254" t="s">
        <v>922</v>
      </c>
      <c r="C878" s="255" t="s">
        <v>3352</v>
      </c>
      <c r="D878" s="256" t="s">
        <v>154</v>
      </c>
      <c r="E878" s="254" t="s">
        <v>1053</v>
      </c>
      <c r="F878" s="256" t="s">
        <v>2138</v>
      </c>
      <c r="G878" s="123" t="str">
        <f ca="1"/>
        <v>Pawnee CUSD 11</v>
      </c>
      <c r="H878" s="123" t="str">
        <f>IFERROR(VLOOKUP(ROWS($H$2:H878),$A$2:$B$996,2,FALSE),"")</f>
        <v/>
      </c>
    </row>
    <row r="879" spans="1:8" ht="15">
      <c r="A879" s="123">
        <f>IF(ISNUMBER(SEARCH('Cover Page'!$D$9,Table1[[#This Row],[School District]])),MAX($A$1:A878)+1,0)</f>
        <v>0</v>
      </c>
      <c r="B879" s="254" t="s">
        <v>923</v>
      </c>
      <c r="C879" s="255" t="s">
        <v>3353</v>
      </c>
      <c r="D879" s="256" t="s">
        <v>156</v>
      </c>
      <c r="E879" s="254" t="s">
        <v>2401</v>
      </c>
      <c r="F879" s="256" t="s">
        <v>2139</v>
      </c>
      <c r="G879" s="123" t="str">
        <f ca="1"/>
        <v>Pawnee CUSD 11</v>
      </c>
      <c r="H879" s="123" t="str">
        <f>IFERROR(VLOOKUP(ROWS($H$2:H879),$A$2:$B$996,2,FALSE),"")</f>
        <v/>
      </c>
    </row>
    <row r="880" spans="1:8" ht="15">
      <c r="A880" s="123">
        <f>IF(ISNUMBER(SEARCH('Cover Page'!$D$9,Table1[[#This Row],[School District]])),MAX($A$1:A879)+1,0)</f>
        <v>0</v>
      </c>
      <c r="B880" s="254" t="s">
        <v>924</v>
      </c>
      <c r="C880" s="255" t="s">
        <v>3354</v>
      </c>
      <c r="D880" s="256" t="s">
        <v>154</v>
      </c>
      <c r="E880" s="254" t="s">
        <v>1123</v>
      </c>
      <c r="F880" s="256" t="s">
        <v>2140</v>
      </c>
      <c r="G880" s="123" t="str">
        <f ca="1"/>
        <v>Pawnee CUSD 11</v>
      </c>
      <c r="H880" s="123" t="str">
        <f>IFERROR(VLOOKUP(ROWS($H$2:H880),$A$2:$B$996,2,FALSE),"")</f>
        <v/>
      </c>
    </row>
    <row r="881" spans="1:8" ht="12.75" customHeight="1">
      <c r="A881" s="123">
        <f>IF(ISNUMBER(SEARCH('Cover Page'!$D$9,Table1[[#This Row],[School District]])),MAX($A$1:A880)+1,0)</f>
        <v>0</v>
      </c>
      <c r="B881" s="254" t="s">
        <v>2141</v>
      </c>
      <c r="C881" s="255" t="s">
        <v>3355</v>
      </c>
      <c r="D881" s="256" t="s">
        <v>154</v>
      </c>
      <c r="E881" s="254" t="s">
        <v>1247</v>
      </c>
      <c r="F881" s="256" t="s">
        <v>2142</v>
      </c>
      <c r="G881" s="123" t="str">
        <f ca="1"/>
        <v>Pawnee CUSD 11</v>
      </c>
      <c r="H881" s="123" t="str">
        <f>IFERROR(VLOOKUP(ROWS($H$2:H881),$A$2:$B$996,2,FALSE),"")</f>
        <v/>
      </c>
    </row>
    <row r="882" spans="1:8" ht="12.75" customHeight="1">
      <c r="A882" s="123">
        <f>IF(ISNUMBER(SEARCH('Cover Page'!$D$9,Table1[[#This Row],[School District]])),MAX($A$1:A881)+1,0)</f>
        <v>0</v>
      </c>
      <c r="B882" s="254" t="s">
        <v>925</v>
      </c>
      <c r="C882" s="255" t="s">
        <v>3356</v>
      </c>
      <c r="D882" s="256" t="s">
        <v>156</v>
      </c>
      <c r="E882" s="254" t="s">
        <v>1423</v>
      </c>
      <c r="F882" s="256" t="s">
        <v>2143</v>
      </c>
      <c r="G882" s="123" t="str">
        <f ca="1"/>
        <v>Pawnee CUSD 11</v>
      </c>
      <c r="H882" s="123" t="str">
        <f>IFERROR(VLOOKUP(ROWS($H$2:H882),$A$2:$B$996,2,FALSE),"")</f>
        <v/>
      </c>
    </row>
    <row r="883" spans="1:8" ht="12.75" customHeight="1">
      <c r="A883" s="123">
        <f>IF(ISNUMBER(SEARCH('Cover Page'!$D$9,Table1[[#This Row],[School District]])),MAX($A$1:A882)+1,0)</f>
        <v>0</v>
      </c>
      <c r="B883" s="254" t="s">
        <v>926</v>
      </c>
      <c r="C883" s="255" t="s">
        <v>3357</v>
      </c>
      <c r="D883" s="256" t="s">
        <v>201</v>
      </c>
      <c r="E883" s="254" t="s">
        <v>1271</v>
      </c>
      <c r="F883" s="256" t="s">
        <v>2144</v>
      </c>
      <c r="G883" s="123" t="str">
        <f ca="1"/>
        <v>Pawnee CUSD 11</v>
      </c>
      <c r="H883" s="123" t="str">
        <f>IFERROR(VLOOKUP(ROWS($H$2:H883),$A$2:$B$996,2,FALSE),"")</f>
        <v/>
      </c>
    </row>
    <row r="884" spans="1:8" ht="12.75" customHeight="1">
      <c r="A884" s="123">
        <f>IF(ISNUMBER(SEARCH('Cover Page'!$D$9,Table1[[#This Row],[School District]])),MAX($A$1:A883)+1,0)</f>
        <v>0</v>
      </c>
      <c r="B884" s="254" t="s">
        <v>2145</v>
      </c>
      <c r="C884" s="255" t="s">
        <v>3358</v>
      </c>
      <c r="D884" s="256" t="s">
        <v>201</v>
      </c>
      <c r="E884" s="254" t="s">
        <v>1271</v>
      </c>
      <c r="F884" s="256" t="s">
        <v>2146</v>
      </c>
      <c r="G884" s="123" t="str">
        <f ca="1"/>
        <v>Pawnee CUSD 11</v>
      </c>
      <c r="H884" s="123" t="str">
        <f>IFERROR(VLOOKUP(ROWS($H$2:H884),$A$2:$B$996,2,FALSE),"")</f>
        <v/>
      </c>
    </row>
    <row r="885" spans="1:8" ht="12.75" customHeight="1">
      <c r="A885" s="123">
        <f>IF(ISNUMBER(SEARCH('Cover Page'!$D$9,Table1[[#This Row],[School District]])),MAX($A$1:A884)+1,0)</f>
        <v>0</v>
      </c>
      <c r="B885" s="254" t="s">
        <v>927</v>
      </c>
      <c r="C885" s="255" t="s">
        <v>3359</v>
      </c>
      <c r="D885" s="256" t="s">
        <v>156</v>
      </c>
      <c r="E885" s="254" t="s">
        <v>2402</v>
      </c>
      <c r="F885" s="256" t="s">
        <v>2147</v>
      </c>
      <c r="G885" s="123" t="str">
        <f ca="1"/>
        <v>Pawnee CUSD 11</v>
      </c>
      <c r="H885" s="123" t="str">
        <f>IFERROR(VLOOKUP(ROWS($H$2:H885),$A$2:$B$996,2,FALSE),"")</f>
        <v/>
      </c>
    </row>
    <row r="886" spans="1:8" ht="12.75" customHeight="1">
      <c r="A886" s="123">
        <f>IF(ISNUMBER(SEARCH('Cover Page'!$D$9,Table1[[#This Row],[School District]])),MAX($A$1:A885)+1,0)</f>
        <v>0</v>
      </c>
      <c r="B886" s="254" t="s">
        <v>928</v>
      </c>
      <c r="C886" s="255" t="s">
        <v>3360</v>
      </c>
      <c r="D886" s="256" t="s">
        <v>154</v>
      </c>
      <c r="E886" s="254" t="s">
        <v>1282</v>
      </c>
      <c r="F886" s="256" t="s">
        <v>2148</v>
      </c>
      <c r="G886" s="123" t="str">
        <f ca="1"/>
        <v>Pawnee CUSD 11</v>
      </c>
      <c r="H886" s="123" t="str">
        <f>IFERROR(VLOOKUP(ROWS($H$2:H886),$A$2:$B$996,2,FALSE),"")</f>
        <v/>
      </c>
    </row>
    <row r="887" spans="1:8" ht="15">
      <c r="A887" s="123">
        <f>IF(ISNUMBER(SEARCH('Cover Page'!$D$9,Table1[[#This Row],[School District]])),MAX($A$1:A886)+1,0)</f>
        <v>0</v>
      </c>
      <c r="B887" s="254" t="s">
        <v>929</v>
      </c>
      <c r="C887" s="255" t="s">
        <v>3361</v>
      </c>
      <c r="D887" s="256" t="s">
        <v>156</v>
      </c>
      <c r="E887" s="254" t="s">
        <v>2403</v>
      </c>
      <c r="F887" s="256" t="s">
        <v>2149</v>
      </c>
      <c r="G887" s="123" t="str">
        <f ca="1"/>
        <v>Pawnee CUSD 11</v>
      </c>
      <c r="H887" s="123" t="str">
        <f>IFERROR(VLOOKUP(ROWS($H$2:H887),$A$2:$B$996,2,FALSE),"")</f>
        <v/>
      </c>
    </row>
    <row r="888" spans="1:8" ht="12.75" customHeight="1">
      <c r="A888" s="123">
        <f>IF(ISNUMBER(SEARCH('Cover Page'!$D$9,Table1[[#This Row],[School District]])),MAX($A$1:A887)+1,0)</f>
        <v>0</v>
      </c>
      <c r="B888" s="254" t="s">
        <v>2150</v>
      </c>
      <c r="C888" s="255" t="s">
        <v>3362</v>
      </c>
      <c r="D888" s="256" t="s">
        <v>155</v>
      </c>
      <c r="E888" s="254" t="s">
        <v>1053</v>
      </c>
      <c r="F888" s="256" t="s">
        <v>2151</v>
      </c>
      <c r="G888" s="123" t="str">
        <f ca="1"/>
        <v>Pawnee CUSD 11</v>
      </c>
      <c r="H888" s="123" t="str">
        <f>IFERROR(VLOOKUP(ROWS($H$2:H888),$A$2:$B$996,2,FALSE),"")</f>
        <v/>
      </c>
    </row>
    <row r="889" spans="1:8" ht="12.75" customHeight="1">
      <c r="A889" s="123">
        <f>IF(ISNUMBER(SEARCH('Cover Page'!$D$9,Table1[[#This Row],[School District]])),MAX($A$1:A888)+1,0)</f>
        <v>0</v>
      </c>
      <c r="B889" s="254" t="s">
        <v>930</v>
      </c>
      <c r="C889" s="255" t="s">
        <v>3363</v>
      </c>
      <c r="D889" s="256" t="s">
        <v>154</v>
      </c>
      <c r="E889" s="254" t="s">
        <v>1053</v>
      </c>
      <c r="F889" s="256" t="s">
        <v>2152</v>
      </c>
      <c r="G889" s="123" t="str">
        <f ca="1"/>
        <v>Pawnee CUSD 11</v>
      </c>
      <c r="H889" s="123" t="str">
        <f>IFERROR(VLOOKUP(ROWS($H$2:H889),$A$2:$B$996,2,FALSE),"")</f>
        <v/>
      </c>
    </row>
    <row r="890" spans="1:8" ht="12.75" customHeight="1">
      <c r="A890" s="123">
        <f>IF(ISNUMBER(SEARCH('Cover Page'!$D$9,Table1[[#This Row],[School District]])),MAX($A$1:A889)+1,0)</f>
        <v>0</v>
      </c>
      <c r="B890" s="254" t="s">
        <v>931</v>
      </c>
      <c r="C890" s="255" t="s">
        <v>3364</v>
      </c>
      <c r="D890" s="256" t="s">
        <v>155</v>
      </c>
      <c r="E890" s="254" t="s">
        <v>1053</v>
      </c>
      <c r="F890" s="256" t="s">
        <v>2153</v>
      </c>
      <c r="G890" s="123" t="str">
        <f ca="1"/>
        <v>Pawnee CUSD 11</v>
      </c>
      <c r="H890" s="123" t="str">
        <f>IFERROR(VLOOKUP(ROWS($H$2:H890),$A$2:$B$996,2,FALSE),"")</f>
        <v/>
      </c>
    </row>
    <row r="891" spans="1:8" ht="12.75" customHeight="1">
      <c r="A891" s="123">
        <f>IF(ISNUMBER(SEARCH('Cover Page'!$D$9,Table1[[#This Row],[School District]])),MAX($A$1:A890)+1,0)</f>
        <v>0</v>
      </c>
      <c r="B891" s="254" t="s">
        <v>932</v>
      </c>
      <c r="C891" s="255" t="s">
        <v>3365</v>
      </c>
      <c r="D891" s="256" t="s">
        <v>201</v>
      </c>
      <c r="E891" s="254" t="s">
        <v>1123</v>
      </c>
      <c r="F891" s="256" t="s">
        <v>2154</v>
      </c>
      <c r="G891" s="123" t="str">
        <f ca="1"/>
        <v>Pawnee CUSD 11</v>
      </c>
      <c r="H891" s="123" t="str">
        <f>IFERROR(VLOOKUP(ROWS($H$2:H891),$A$2:$B$996,2,FALSE),"")</f>
        <v/>
      </c>
    </row>
    <row r="892" spans="1:8" ht="12.75" customHeight="1">
      <c r="A892" s="123">
        <f>IF(ISNUMBER(SEARCH('Cover Page'!$D$9,Table1[[#This Row],[School District]])),MAX($A$1:A891)+1,0)</f>
        <v>0</v>
      </c>
      <c r="B892" s="254" t="s">
        <v>933</v>
      </c>
      <c r="C892" s="255" t="s">
        <v>3366</v>
      </c>
      <c r="D892" s="256" t="s">
        <v>156</v>
      </c>
      <c r="E892" s="254" t="s">
        <v>1282</v>
      </c>
      <c r="F892" s="256" t="s">
        <v>2155</v>
      </c>
      <c r="G892" s="123" t="str">
        <f ca="1"/>
        <v>Pawnee CUSD 11</v>
      </c>
      <c r="H892" s="123" t="str">
        <f>IFERROR(VLOOKUP(ROWS($H$2:H892),$A$2:$B$996,2,FALSE),"")</f>
        <v/>
      </c>
    </row>
    <row r="893" spans="1:8" ht="12.75" customHeight="1">
      <c r="A893" s="123">
        <f>IF(ISNUMBER(SEARCH('Cover Page'!$D$9,Table1[[#This Row],[School District]])),MAX($A$1:A892)+1,0)</f>
        <v>0</v>
      </c>
      <c r="B893" s="254" t="s">
        <v>934</v>
      </c>
      <c r="C893" s="255" t="s">
        <v>3367</v>
      </c>
      <c r="D893" s="256" t="s">
        <v>154</v>
      </c>
      <c r="E893" s="254" t="s">
        <v>2325</v>
      </c>
      <c r="F893" s="256" t="s">
        <v>2156</v>
      </c>
      <c r="G893" s="123" t="str">
        <f ca="1"/>
        <v>Pawnee CUSD 11</v>
      </c>
      <c r="H893" s="123" t="str">
        <f>IFERROR(VLOOKUP(ROWS($H$2:H893),$A$2:$B$996,2,FALSE),"")</f>
        <v/>
      </c>
    </row>
    <row r="894" spans="1:8" ht="12.75" customHeight="1">
      <c r="A894" s="123">
        <f>IF(ISNUMBER(SEARCH('Cover Page'!$D$9,Table1[[#This Row],[School District]])),MAX($A$1:A893)+1,0)</f>
        <v>0</v>
      </c>
      <c r="B894" s="254" t="s">
        <v>2157</v>
      </c>
      <c r="C894" s="255" t="s">
        <v>3368</v>
      </c>
      <c r="D894" s="256" t="s">
        <v>155</v>
      </c>
      <c r="E894" s="254" t="s">
        <v>1053</v>
      </c>
      <c r="F894" s="256" t="s">
        <v>2158</v>
      </c>
      <c r="G894" s="123" t="str">
        <f ca="1"/>
        <v>Pawnee CUSD 11</v>
      </c>
      <c r="H894" s="123" t="str">
        <f>IFERROR(VLOOKUP(ROWS($H$2:H894),$A$2:$B$996,2,FALSE),"")</f>
        <v/>
      </c>
    </row>
    <row r="895" spans="1:8" ht="12.75" customHeight="1">
      <c r="A895" s="123">
        <f>IF(ISNUMBER(SEARCH('Cover Page'!$D$9,Table1[[#This Row],[School District]])),MAX($A$1:A894)+1,0)</f>
        <v>0</v>
      </c>
      <c r="B895" s="254" t="s">
        <v>935</v>
      </c>
      <c r="C895" s="255" t="s">
        <v>3369</v>
      </c>
      <c r="D895" s="256" t="s">
        <v>155</v>
      </c>
      <c r="E895" s="254" t="s">
        <v>1053</v>
      </c>
      <c r="F895" s="256" t="s">
        <v>1864</v>
      </c>
      <c r="G895" s="123" t="str">
        <f ca="1"/>
        <v>Pawnee CUSD 11</v>
      </c>
      <c r="H895" s="123" t="str">
        <f>IFERROR(VLOOKUP(ROWS($H$2:H895),$A$2:$B$996,2,FALSE),"")</f>
        <v/>
      </c>
    </row>
    <row r="896" spans="1:8" ht="12.75" customHeight="1">
      <c r="A896" s="123">
        <f>IF(ISNUMBER(SEARCH('Cover Page'!$D$9,Table1[[#This Row],[School District]])),MAX($A$1:A895)+1,0)</f>
        <v>0</v>
      </c>
      <c r="B896" s="254" t="s">
        <v>936</v>
      </c>
      <c r="C896" s="255" t="s">
        <v>3370</v>
      </c>
      <c r="D896" s="256" t="s">
        <v>156</v>
      </c>
      <c r="E896" s="254" t="s">
        <v>1271</v>
      </c>
      <c r="F896" s="256" t="s">
        <v>2159</v>
      </c>
      <c r="G896" s="123" t="str">
        <f ca="1"/>
        <v>Pawnee CUSD 11</v>
      </c>
      <c r="H896" s="123" t="str">
        <f>IFERROR(VLOOKUP(ROWS($H$2:H896),$A$2:$B$996,2,FALSE),"")</f>
        <v/>
      </c>
    </row>
    <row r="897" spans="1:8" ht="15">
      <c r="A897" s="123">
        <f>IF(ISNUMBER(SEARCH('Cover Page'!$D$9,Table1[[#This Row],[School District]])),MAX($A$1:A896)+1,0)</f>
        <v>0</v>
      </c>
      <c r="B897" s="254" t="s">
        <v>937</v>
      </c>
      <c r="C897" s="255" t="s">
        <v>3371</v>
      </c>
      <c r="D897" s="256" t="s">
        <v>156</v>
      </c>
      <c r="E897" s="254" t="s">
        <v>1104</v>
      </c>
      <c r="F897" s="256" t="s">
        <v>2160</v>
      </c>
      <c r="G897" s="123" t="str">
        <f ca="1"/>
        <v>Pawnee CUSD 11</v>
      </c>
      <c r="H897" s="123" t="str">
        <f>IFERROR(VLOOKUP(ROWS($H$2:H897),$A$2:$B$996,2,FALSE),"")</f>
        <v/>
      </c>
    </row>
    <row r="898" spans="1:8" ht="15">
      <c r="A898" s="123">
        <f>IF(ISNUMBER(SEARCH('Cover Page'!$D$9,Table1[[#This Row],[School District]])),MAX($A$1:A897)+1,0)</f>
        <v>0</v>
      </c>
      <c r="B898" s="254" t="s">
        <v>2161</v>
      </c>
      <c r="C898" s="255" t="s">
        <v>3372</v>
      </c>
      <c r="D898" s="256" t="s">
        <v>156</v>
      </c>
      <c r="E898" s="254" t="s">
        <v>2404</v>
      </c>
      <c r="F898" s="256" t="s">
        <v>2162</v>
      </c>
      <c r="G898" s="123" t="str">
        <f ca="1"/>
        <v>Pawnee CUSD 11</v>
      </c>
      <c r="H898" s="123" t="str">
        <f>IFERROR(VLOOKUP(ROWS($H$2:H898),$A$2:$B$996,2,FALSE),"")</f>
        <v/>
      </c>
    </row>
    <row r="899" spans="1:8" ht="12.75" customHeight="1">
      <c r="A899" s="123">
        <f>IF(ISNUMBER(SEARCH('Cover Page'!$D$9,Table1[[#This Row],[School District]])),MAX($A$1:A898)+1,0)</f>
        <v>0</v>
      </c>
      <c r="B899" s="254" t="s">
        <v>938</v>
      </c>
      <c r="C899" s="255" t="s">
        <v>3373</v>
      </c>
      <c r="D899" s="256" t="s">
        <v>156</v>
      </c>
      <c r="E899" s="254" t="s">
        <v>1154</v>
      </c>
      <c r="F899" s="256" t="s">
        <v>2163</v>
      </c>
      <c r="G899" s="123" t="str">
        <f ca="1"/>
        <v>Pawnee CUSD 11</v>
      </c>
      <c r="H899" s="123" t="str">
        <f>IFERROR(VLOOKUP(ROWS($H$2:H899),$A$2:$B$996,2,FALSE),"")</f>
        <v/>
      </c>
    </row>
    <row r="900" spans="1:8" ht="12.75" customHeight="1">
      <c r="A900" s="123">
        <f>IF(ISNUMBER(SEARCH('Cover Page'!$D$9,Table1[[#This Row],[School District]])),MAX($A$1:A899)+1,0)</f>
        <v>0</v>
      </c>
      <c r="B900" s="254" t="s">
        <v>939</v>
      </c>
      <c r="C900" s="255" t="s">
        <v>3374</v>
      </c>
      <c r="D900" s="256" t="s">
        <v>156</v>
      </c>
      <c r="E900" s="254" t="s">
        <v>1069</v>
      </c>
      <c r="F900" s="256" t="s">
        <v>2164</v>
      </c>
      <c r="G900" s="123" t="str">
        <f ca="1"/>
        <v>Pawnee CUSD 11</v>
      </c>
      <c r="H900" s="123" t="str">
        <f>IFERROR(VLOOKUP(ROWS($H$2:H900),$A$2:$B$996,2,FALSE),"")</f>
        <v/>
      </c>
    </row>
    <row r="901" spans="1:8" ht="15">
      <c r="A901" s="123">
        <f>IF(ISNUMBER(SEARCH('Cover Page'!$D$9,Table1[[#This Row],[School District]])),MAX($A$1:A900)+1,0)</f>
        <v>0</v>
      </c>
      <c r="B901" s="254" t="s">
        <v>2165</v>
      </c>
      <c r="C901" s="255" t="s">
        <v>3375</v>
      </c>
      <c r="D901" s="256" t="s">
        <v>156</v>
      </c>
      <c r="E901" s="254" t="s">
        <v>1215</v>
      </c>
      <c r="F901" s="256" t="s">
        <v>2166</v>
      </c>
      <c r="G901" s="123" t="str">
        <f ca="1"/>
        <v>Pawnee CUSD 11</v>
      </c>
      <c r="H901" s="123" t="str">
        <f>IFERROR(VLOOKUP(ROWS($H$2:H901),$A$2:$B$996,2,FALSE),"")</f>
        <v/>
      </c>
    </row>
    <row r="902" spans="1:8" ht="15">
      <c r="A902" s="123">
        <f>IF(ISNUMBER(SEARCH('Cover Page'!$D$9,Table1[[#This Row],[School District]])),MAX($A$1:A901)+1,0)</f>
        <v>0</v>
      </c>
      <c r="B902" s="254" t="s">
        <v>940</v>
      </c>
      <c r="C902" s="255" t="s">
        <v>3376</v>
      </c>
      <c r="D902" s="256" t="s">
        <v>201</v>
      </c>
      <c r="E902" s="254" t="s">
        <v>1154</v>
      </c>
      <c r="F902" s="256" t="s">
        <v>2167</v>
      </c>
      <c r="G902" s="123" t="str">
        <f ca="1"/>
        <v>Pawnee CUSD 11</v>
      </c>
      <c r="H902" s="123" t="str">
        <f>IFERROR(VLOOKUP(ROWS($H$2:H902),$A$2:$B$996,2,FALSE),"")</f>
        <v/>
      </c>
    </row>
    <row r="903" spans="1:8" ht="12.75" customHeight="1">
      <c r="A903" s="123">
        <f>IF(ISNUMBER(SEARCH('Cover Page'!$D$9,Table1[[#This Row],[School District]])),MAX($A$1:A902)+1,0)</f>
        <v>0</v>
      </c>
      <c r="B903" s="254" t="s">
        <v>941</v>
      </c>
      <c r="C903" s="255" t="s">
        <v>3377</v>
      </c>
      <c r="D903" s="256" t="s">
        <v>201</v>
      </c>
      <c r="E903" s="254" t="s">
        <v>2405</v>
      </c>
      <c r="F903" s="256" t="s">
        <v>2168</v>
      </c>
      <c r="G903" s="123" t="str">
        <f ca="1"/>
        <v>Pawnee CUSD 11</v>
      </c>
      <c r="H903" s="123" t="str">
        <f>IFERROR(VLOOKUP(ROWS($H$2:H903),$A$2:$B$996,2,FALSE),"")</f>
        <v/>
      </c>
    </row>
    <row r="904" spans="1:8" ht="12.75" customHeight="1">
      <c r="A904" s="123">
        <f>IF(ISNUMBER(SEARCH('Cover Page'!$D$9,Table1[[#This Row],[School District]])),MAX($A$1:A903)+1,0)</f>
        <v>0</v>
      </c>
      <c r="B904" s="254" t="s">
        <v>942</v>
      </c>
      <c r="C904" s="255" t="s">
        <v>3378</v>
      </c>
      <c r="D904" s="256" t="s">
        <v>156</v>
      </c>
      <c r="E904" s="254" t="s">
        <v>2406</v>
      </c>
      <c r="F904" s="256" t="s">
        <v>2169</v>
      </c>
      <c r="G904" s="123" t="str">
        <f ca="1"/>
        <v>Pawnee CUSD 11</v>
      </c>
      <c r="H904" s="123" t="str">
        <f>IFERROR(VLOOKUP(ROWS($H$2:H904),$A$2:$B$996,2,FALSE),"")</f>
        <v/>
      </c>
    </row>
    <row r="905" spans="1:8" ht="12.75" customHeight="1">
      <c r="A905" s="123">
        <f>IF(ISNUMBER(SEARCH('Cover Page'!$D$9,Table1[[#This Row],[School District]])),MAX($A$1:A904)+1,0)</f>
        <v>0</v>
      </c>
      <c r="B905" s="254" t="s">
        <v>2170</v>
      </c>
      <c r="C905" s="255" t="s">
        <v>3379</v>
      </c>
      <c r="D905" s="256" t="s">
        <v>154</v>
      </c>
      <c r="E905" s="254" t="s">
        <v>1123</v>
      </c>
      <c r="F905" s="256" t="s">
        <v>2171</v>
      </c>
      <c r="G905" s="123" t="str">
        <f ca="1"/>
        <v>Pawnee CUSD 11</v>
      </c>
      <c r="H905" s="123" t="str">
        <f>IFERROR(VLOOKUP(ROWS($H$2:H905),$A$2:$B$996,2,FALSE),"")</f>
        <v/>
      </c>
    </row>
    <row r="906" spans="1:8" ht="12.75" customHeight="1">
      <c r="A906" s="123">
        <f>IF(ISNUMBER(SEARCH('Cover Page'!$D$9,Table1[[#This Row],[School District]])),MAX($A$1:A905)+1,0)</f>
        <v>0</v>
      </c>
      <c r="B906" s="254" t="s">
        <v>943</v>
      </c>
      <c r="C906" s="255" t="s">
        <v>3380</v>
      </c>
      <c r="D906" s="256" t="s">
        <v>156</v>
      </c>
      <c r="E906" s="254" t="s">
        <v>2407</v>
      </c>
      <c r="F906" s="256" t="s">
        <v>2172</v>
      </c>
      <c r="G906" s="123" t="str">
        <f ca="1"/>
        <v>Pawnee CUSD 11</v>
      </c>
      <c r="H906" s="123" t="str">
        <f>IFERROR(VLOOKUP(ROWS($H$2:H906),$A$2:$B$996,2,FALSE),"")</f>
        <v/>
      </c>
    </row>
    <row r="907" spans="1:8" ht="15">
      <c r="A907" s="123">
        <f>IF(ISNUMBER(SEARCH('Cover Page'!$D$9,Table1[[#This Row],[School District]])),MAX($A$1:A906)+1,0)</f>
        <v>0</v>
      </c>
      <c r="B907" s="254" t="s">
        <v>944</v>
      </c>
      <c r="C907" s="255" t="s">
        <v>3381</v>
      </c>
      <c r="D907" s="256" t="s">
        <v>201</v>
      </c>
      <c r="E907" s="254" t="s">
        <v>1596</v>
      </c>
      <c r="F907" s="256" t="s">
        <v>2173</v>
      </c>
      <c r="G907" s="123" t="str">
        <f ca="1"/>
        <v>Pawnee CUSD 11</v>
      </c>
      <c r="H907" s="123" t="str">
        <f>IFERROR(VLOOKUP(ROWS($H$2:H907),$A$2:$B$996,2,FALSE),"")</f>
        <v/>
      </c>
    </row>
    <row r="908" spans="1:8" ht="12.75" customHeight="1">
      <c r="A908" s="123">
        <f>IF(ISNUMBER(SEARCH('Cover Page'!$D$9,Table1[[#This Row],[School District]])),MAX($A$1:A907)+1,0)</f>
        <v>0</v>
      </c>
      <c r="B908" s="254" t="s">
        <v>945</v>
      </c>
      <c r="C908" s="255" t="s">
        <v>3382</v>
      </c>
      <c r="D908" s="256" t="s">
        <v>201</v>
      </c>
      <c r="E908" s="254" t="s">
        <v>2450</v>
      </c>
      <c r="F908" s="256" t="s">
        <v>2174</v>
      </c>
      <c r="G908" s="123" t="str">
        <f ca="1"/>
        <v>Pawnee CUSD 11</v>
      </c>
      <c r="H908" s="123" t="str">
        <f>IFERROR(VLOOKUP(ROWS($H$2:H908),$A$2:$B$996,2,FALSE),"")</f>
        <v/>
      </c>
    </row>
    <row r="909" spans="1:8" ht="12.75" customHeight="1">
      <c r="A909" s="123">
        <f>IF(ISNUMBER(SEARCH('Cover Page'!$D$9,Table1[[#This Row],[School District]])),MAX($A$1:A908)+1,0)</f>
        <v>0</v>
      </c>
      <c r="B909" s="254" t="s">
        <v>2175</v>
      </c>
      <c r="C909" s="255" t="s">
        <v>3383</v>
      </c>
      <c r="D909" s="256" t="s">
        <v>155</v>
      </c>
      <c r="E909" s="254" t="s">
        <v>1051</v>
      </c>
      <c r="F909" s="256" t="s">
        <v>2176</v>
      </c>
      <c r="G909" s="123" t="str">
        <f ca="1"/>
        <v>Pawnee CUSD 11</v>
      </c>
      <c r="H909" s="123" t="str">
        <f>IFERROR(VLOOKUP(ROWS($H$2:H909),$A$2:$B$996,2,FALSE),"")</f>
        <v/>
      </c>
    </row>
    <row r="910" spans="1:8" ht="12.75" customHeight="1">
      <c r="A910" s="123">
        <f>IF(ISNUMBER(SEARCH('Cover Page'!$D$9,Table1[[#This Row],[School District]])),MAX($A$1:A909)+1,0)</f>
        <v>0</v>
      </c>
      <c r="B910" s="254" t="s">
        <v>946</v>
      </c>
      <c r="C910" s="255" t="s">
        <v>3384</v>
      </c>
      <c r="D910" s="256" t="s">
        <v>154</v>
      </c>
      <c r="E910" s="254" t="s">
        <v>1053</v>
      </c>
      <c r="F910" s="256" t="s">
        <v>2177</v>
      </c>
      <c r="G910" s="123" t="str">
        <f ca="1"/>
        <v>Pawnee CUSD 11</v>
      </c>
      <c r="H910" s="123" t="str">
        <f>IFERROR(VLOOKUP(ROWS($H$2:H910),$A$2:$B$996,2,FALSE),"")</f>
        <v/>
      </c>
    </row>
    <row r="911" spans="1:8" ht="15">
      <c r="A911" s="123">
        <f>IF(ISNUMBER(SEARCH('Cover Page'!$D$9,Table1[[#This Row],[School District]])),MAX($A$1:A910)+1,0)</f>
        <v>0</v>
      </c>
      <c r="B911" s="254" t="s">
        <v>947</v>
      </c>
      <c r="C911" s="255" t="s">
        <v>3385</v>
      </c>
      <c r="D911" s="256" t="s">
        <v>154</v>
      </c>
      <c r="E911" s="254" t="s">
        <v>1123</v>
      </c>
      <c r="F911" s="256" t="s">
        <v>2178</v>
      </c>
      <c r="G911" s="123" t="str">
        <f ca="1"/>
        <v>Pawnee CUSD 11</v>
      </c>
      <c r="H911" s="123" t="str">
        <f>IFERROR(VLOOKUP(ROWS($H$2:H911),$A$2:$B$996,2,FALSE),"")</f>
        <v/>
      </c>
    </row>
    <row r="912" spans="1:8" ht="12.75" customHeight="1">
      <c r="A912" s="123">
        <f>IF(ISNUMBER(SEARCH('Cover Page'!$D$9,Table1[[#This Row],[School District]])),MAX($A$1:A911)+1,0)</f>
        <v>0</v>
      </c>
      <c r="B912" s="254" t="s">
        <v>948</v>
      </c>
      <c r="C912" s="255" t="s">
        <v>3386</v>
      </c>
      <c r="D912" s="256" t="s">
        <v>156</v>
      </c>
      <c r="E912" s="254" t="s">
        <v>1373</v>
      </c>
      <c r="F912" s="256" t="s">
        <v>2179</v>
      </c>
      <c r="G912" s="123" t="str">
        <f ca="1"/>
        <v>Pawnee CUSD 11</v>
      </c>
      <c r="H912" s="123" t="str">
        <f>IFERROR(VLOOKUP(ROWS($H$2:H912),$A$2:$B$996,2,FALSE),"")</f>
        <v/>
      </c>
    </row>
    <row r="913" spans="1:8" ht="12.75" customHeight="1">
      <c r="A913" s="123">
        <f>IF(ISNUMBER(SEARCH('Cover Page'!$D$9,Table1[[#This Row],[School District]])),MAX($A$1:A912)+1,0)</f>
        <v>0</v>
      </c>
      <c r="B913" s="254" t="s">
        <v>949</v>
      </c>
      <c r="C913" s="255" t="s">
        <v>3387</v>
      </c>
      <c r="D913" s="256" t="s">
        <v>201</v>
      </c>
      <c r="E913" s="254" t="s">
        <v>1150</v>
      </c>
      <c r="F913" s="256" t="s">
        <v>1974</v>
      </c>
      <c r="G913" s="123" t="str">
        <f ca="1"/>
        <v>Pawnee CUSD 11</v>
      </c>
      <c r="H913" s="123" t="str">
        <f>IFERROR(VLOOKUP(ROWS($H$2:H913),$A$2:$B$996,2,FALSE),"")</f>
        <v/>
      </c>
    </row>
    <row r="914" spans="1:8" ht="15">
      <c r="A914" s="123">
        <f>IF(ISNUMBER(SEARCH('Cover Page'!$D$9,Table1[[#This Row],[School District]])),MAX($A$1:A913)+1,0)</f>
        <v>0</v>
      </c>
      <c r="B914" s="254" t="s">
        <v>950</v>
      </c>
      <c r="C914" s="255" t="s">
        <v>3388</v>
      </c>
      <c r="D914" s="256" t="s">
        <v>155</v>
      </c>
      <c r="E914" s="254" t="s">
        <v>2451</v>
      </c>
      <c r="F914" s="256" t="s">
        <v>1974</v>
      </c>
      <c r="G914" s="123" t="str">
        <f ca="1"/>
        <v>Pawnee CUSD 11</v>
      </c>
      <c r="H914" s="123" t="str">
        <f>IFERROR(VLOOKUP(ROWS($H$2:H914),$A$2:$B$996,2,FALSE),"")</f>
        <v/>
      </c>
    </row>
    <row r="915" spans="1:8" ht="15">
      <c r="A915" s="123">
        <f>IF(ISNUMBER(SEARCH('Cover Page'!$D$9,Table1[[#This Row],[School District]])),MAX($A$1:A914)+1,0)</f>
        <v>0</v>
      </c>
      <c r="B915" s="254" t="s">
        <v>951</v>
      </c>
      <c r="C915" s="255" t="s">
        <v>3389</v>
      </c>
      <c r="D915" s="256" t="s">
        <v>154</v>
      </c>
      <c r="E915" s="254" t="s">
        <v>1215</v>
      </c>
      <c r="F915" s="256" t="s">
        <v>2180</v>
      </c>
      <c r="G915" s="123" t="str">
        <f ca="1"/>
        <v>Pawnee CUSD 11</v>
      </c>
      <c r="H915" s="123" t="str">
        <f>IFERROR(VLOOKUP(ROWS($H$2:H915),$A$2:$B$996,2,FALSE),"")</f>
        <v/>
      </c>
    </row>
    <row r="916" spans="1:8" ht="12.75" customHeight="1">
      <c r="A916" s="123">
        <f>IF(ISNUMBER(SEARCH('Cover Page'!$D$9,Table1[[#This Row],[School District]])),MAX($A$1:A915)+1,0)</f>
        <v>0</v>
      </c>
      <c r="B916" s="254" t="s">
        <v>952</v>
      </c>
      <c r="C916" s="255" t="s">
        <v>3390</v>
      </c>
      <c r="D916" s="256" t="s">
        <v>156</v>
      </c>
      <c r="E916" s="254" t="s">
        <v>1282</v>
      </c>
      <c r="F916" s="256" t="s">
        <v>2181</v>
      </c>
      <c r="G916" s="123" t="str">
        <f ca="1"/>
        <v>Pawnee CUSD 11</v>
      </c>
      <c r="H916" s="123" t="str">
        <f>IFERROR(VLOOKUP(ROWS($H$2:H916),$A$2:$B$996,2,FALSE),"")</f>
        <v/>
      </c>
    </row>
    <row r="917" spans="1:8" ht="12.75" customHeight="1">
      <c r="A917" s="123">
        <f>IF(ISNUMBER(SEARCH('Cover Page'!$D$9,Table1[[#This Row],[School District]])),MAX($A$1:A916)+1,0)</f>
        <v>0</v>
      </c>
      <c r="B917" s="254" t="s">
        <v>2182</v>
      </c>
      <c r="C917" s="255" t="s">
        <v>3391</v>
      </c>
      <c r="D917" s="256" t="s">
        <v>156</v>
      </c>
      <c r="E917" s="254" t="s">
        <v>1099</v>
      </c>
      <c r="F917" s="256" t="s">
        <v>2183</v>
      </c>
      <c r="G917" s="123" t="str">
        <f ca="1"/>
        <v>Pawnee CUSD 11</v>
      </c>
      <c r="H917" s="123" t="str">
        <f>IFERROR(VLOOKUP(ROWS($H$2:H917),$A$2:$B$996,2,FALSE),"")</f>
        <v/>
      </c>
    </row>
    <row r="918" spans="1:8" ht="12.75" customHeight="1">
      <c r="A918" s="123">
        <f>IF(ISNUMBER(SEARCH('Cover Page'!$D$9,Table1[[#This Row],[School District]])),MAX($A$1:A917)+1,0)</f>
        <v>0</v>
      </c>
      <c r="B918" s="254" t="s">
        <v>2184</v>
      </c>
      <c r="C918" s="255" t="s">
        <v>3392</v>
      </c>
      <c r="D918" s="256" t="s">
        <v>201</v>
      </c>
      <c r="E918" s="254" t="s">
        <v>1106</v>
      </c>
      <c r="F918" s="256" t="s">
        <v>2185</v>
      </c>
      <c r="G918" s="123" t="str">
        <f ca="1"/>
        <v>Pawnee CUSD 11</v>
      </c>
      <c r="H918" s="123" t="str">
        <f>IFERROR(VLOOKUP(ROWS($H$2:H918),$A$2:$B$996,2,FALSE),"")</f>
        <v/>
      </c>
    </row>
    <row r="919" spans="1:8" ht="12.75" customHeight="1">
      <c r="A919" s="123">
        <f>IF(ISNUMBER(SEARCH('Cover Page'!$D$9,Table1[[#This Row],[School District]])),MAX($A$1:A918)+1,0)</f>
        <v>0</v>
      </c>
      <c r="B919" s="254" t="s">
        <v>953</v>
      </c>
      <c r="C919" s="255" t="s">
        <v>3393</v>
      </c>
      <c r="D919" s="256" t="s">
        <v>156</v>
      </c>
      <c r="E919" s="254" t="s">
        <v>1123</v>
      </c>
      <c r="F919" s="256" t="s">
        <v>2186</v>
      </c>
      <c r="G919" s="123" t="str">
        <f ca="1"/>
        <v>Pawnee CUSD 11</v>
      </c>
      <c r="H919" s="123" t="str">
        <f>IFERROR(VLOOKUP(ROWS($H$2:H919),$A$2:$B$996,2,FALSE),"")</f>
        <v/>
      </c>
    </row>
    <row r="920" spans="1:8" ht="12.75" customHeight="1">
      <c r="A920" s="123">
        <f>IF(ISNUMBER(SEARCH('Cover Page'!$D$9,Table1[[#This Row],[School District]])),MAX($A$1:A919)+1,0)</f>
        <v>0</v>
      </c>
      <c r="B920" s="254" t="s">
        <v>954</v>
      </c>
      <c r="C920" s="255" t="s">
        <v>3394</v>
      </c>
      <c r="D920" s="256" t="s">
        <v>156</v>
      </c>
      <c r="E920" s="254" t="s">
        <v>1219</v>
      </c>
      <c r="F920" s="256" t="s">
        <v>2187</v>
      </c>
      <c r="G920" s="123" t="str">
        <f ca="1"/>
        <v>Pawnee CUSD 11</v>
      </c>
      <c r="H920" s="123" t="str">
        <f>IFERROR(VLOOKUP(ROWS($H$2:H920),$A$2:$B$996,2,FALSE),"")</f>
        <v/>
      </c>
    </row>
    <row r="921" spans="1:8" ht="12.75" customHeight="1">
      <c r="A921" s="123">
        <f>IF(ISNUMBER(SEARCH('Cover Page'!$D$9,Table1[[#This Row],[School District]])),MAX($A$1:A920)+1,0)</f>
        <v>0</v>
      </c>
      <c r="B921" s="254" t="s">
        <v>955</v>
      </c>
      <c r="C921" s="255" t="s">
        <v>3395</v>
      </c>
      <c r="D921" s="256" t="s">
        <v>156</v>
      </c>
      <c r="E921" s="254" t="s">
        <v>2377</v>
      </c>
      <c r="F921" s="256" t="s">
        <v>1167</v>
      </c>
      <c r="G921" s="123" t="str">
        <f ca="1"/>
        <v>Pawnee CUSD 11</v>
      </c>
      <c r="H921" s="123" t="str">
        <f>IFERROR(VLOOKUP(ROWS($H$2:H921),$A$2:$B$996,2,FALSE),"")</f>
        <v/>
      </c>
    </row>
    <row r="922" spans="1:8" ht="15">
      <c r="A922" s="123">
        <f>IF(ISNUMBER(SEARCH('Cover Page'!$D$9,Table1[[#This Row],[School District]])),MAX($A$1:A921)+1,0)</f>
        <v>0</v>
      </c>
      <c r="B922" s="254" t="s">
        <v>956</v>
      </c>
      <c r="C922" s="255" t="s">
        <v>3396</v>
      </c>
      <c r="D922" s="256" t="s">
        <v>156</v>
      </c>
      <c r="E922" s="254" t="s">
        <v>1069</v>
      </c>
      <c r="F922" s="256" t="s">
        <v>2188</v>
      </c>
      <c r="G922" s="123" t="str">
        <f ca="1"/>
        <v>Pawnee CUSD 11</v>
      </c>
      <c r="H922" s="123" t="str">
        <f>IFERROR(VLOOKUP(ROWS($H$2:H922),$A$2:$B$996,2,FALSE),"")</f>
        <v/>
      </c>
    </row>
    <row r="923" spans="1:8" ht="12.75" customHeight="1">
      <c r="A923" s="123">
        <f>IF(ISNUMBER(SEARCH('Cover Page'!$D$9,Table1[[#This Row],[School District]])),MAX($A$1:A922)+1,0)</f>
        <v>0</v>
      </c>
      <c r="B923" s="254" t="s">
        <v>957</v>
      </c>
      <c r="C923" s="255" t="s">
        <v>3397</v>
      </c>
      <c r="D923" s="256" t="s">
        <v>201</v>
      </c>
      <c r="E923" s="254" t="s">
        <v>1091</v>
      </c>
      <c r="F923" s="256" t="s">
        <v>2189</v>
      </c>
      <c r="G923" s="123" t="str">
        <f ca="1"/>
        <v>Pawnee CUSD 11</v>
      </c>
      <c r="H923" s="123" t="str">
        <f>IFERROR(VLOOKUP(ROWS($H$2:H923),$A$2:$B$996,2,FALSE),"")</f>
        <v/>
      </c>
    </row>
    <row r="924" spans="1:8" ht="12.75" customHeight="1">
      <c r="A924" s="123">
        <f>IF(ISNUMBER(SEARCH('Cover Page'!$D$9,Table1[[#This Row],[School District]])),MAX($A$1:A923)+1,0)</f>
        <v>0</v>
      </c>
      <c r="B924" s="254" t="s">
        <v>958</v>
      </c>
      <c r="C924" s="255" t="s">
        <v>3398</v>
      </c>
      <c r="D924" s="256" t="s">
        <v>201</v>
      </c>
      <c r="E924" s="254" t="s">
        <v>1091</v>
      </c>
      <c r="F924" s="256" t="s">
        <v>2190</v>
      </c>
      <c r="G924" s="123" t="str">
        <f ca="1"/>
        <v>Pawnee CUSD 11</v>
      </c>
      <c r="H924" s="123" t="str">
        <f>IFERROR(VLOOKUP(ROWS($H$2:H924),$A$2:$B$996,2,FALSE),"")</f>
        <v/>
      </c>
    </row>
    <row r="925" spans="1:8" ht="12.75" customHeight="1">
      <c r="A925" s="123">
        <f>IF(ISNUMBER(SEARCH('Cover Page'!$D$9,Table1[[#This Row],[School District]])),MAX($A$1:A924)+1,0)</f>
        <v>0</v>
      </c>
      <c r="B925" s="254" t="s">
        <v>959</v>
      </c>
      <c r="C925" s="255" t="s">
        <v>3399</v>
      </c>
      <c r="D925" s="256" t="s">
        <v>155</v>
      </c>
      <c r="E925" s="254" t="s">
        <v>2408</v>
      </c>
      <c r="F925" s="256" t="s">
        <v>2191</v>
      </c>
      <c r="G925" s="123" t="str">
        <f ca="1"/>
        <v>Pawnee CUSD 11</v>
      </c>
      <c r="H925" s="123" t="str">
        <f>IFERROR(VLOOKUP(ROWS($H$2:H925),$A$2:$B$996,2,FALSE),"")</f>
        <v/>
      </c>
    </row>
    <row r="926" spans="1:8" ht="12.75" customHeight="1">
      <c r="A926" s="123">
        <f>IF(ISNUMBER(SEARCH('Cover Page'!$D$9,Table1[[#This Row],[School District]])),MAX($A$1:A925)+1,0)</f>
        <v>0</v>
      </c>
      <c r="B926" s="254" t="s">
        <v>960</v>
      </c>
      <c r="C926" s="255" t="s">
        <v>3400</v>
      </c>
      <c r="D926" s="256" t="s">
        <v>154</v>
      </c>
      <c r="E926" s="254" t="s">
        <v>1190</v>
      </c>
      <c r="F926" s="256" t="s">
        <v>2192</v>
      </c>
      <c r="G926" s="123" t="str">
        <f ca="1"/>
        <v>Pawnee CUSD 11</v>
      </c>
      <c r="H926" s="123" t="str">
        <f>IFERROR(VLOOKUP(ROWS($H$2:H926),$A$2:$B$996,2,FALSE),"")</f>
        <v/>
      </c>
    </row>
    <row r="927" spans="1:8" ht="12.75" customHeight="1">
      <c r="A927" s="123">
        <f>IF(ISNUMBER(SEARCH('Cover Page'!$D$9,Table1[[#This Row],[School District]])),MAX($A$1:A926)+1,0)</f>
        <v>0</v>
      </c>
      <c r="B927" s="254" t="s">
        <v>961</v>
      </c>
      <c r="C927" s="255" t="s">
        <v>3401</v>
      </c>
      <c r="D927" s="256" t="s">
        <v>156</v>
      </c>
      <c r="E927" s="254" t="s">
        <v>2407</v>
      </c>
      <c r="F927" s="256" t="s">
        <v>2193</v>
      </c>
      <c r="G927" s="123" t="str">
        <f ca="1"/>
        <v>Pawnee CUSD 11</v>
      </c>
      <c r="H927" s="123" t="str">
        <f>IFERROR(VLOOKUP(ROWS($H$2:H927),$A$2:$B$996,2,FALSE),"")</f>
        <v/>
      </c>
    </row>
    <row r="928" spans="1:8" ht="12.75" customHeight="1">
      <c r="A928" s="123">
        <f>IF(ISNUMBER(SEARCH('Cover Page'!$D$9,Table1[[#This Row],[School District]])),MAX($A$1:A927)+1,0)</f>
        <v>0</v>
      </c>
      <c r="B928" s="254" t="s">
        <v>962</v>
      </c>
      <c r="C928" s="255" t="s">
        <v>3402</v>
      </c>
      <c r="D928" s="256" t="s">
        <v>156</v>
      </c>
      <c r="E928" s="254" t="s">
        <v>2409</v>
      </c>
      <c r="F928" s="256" t="s">
        <v>2194</v>
      </c>
      <c r="G928" s="123" t="str">
        <f ca="1"/>
        <v>Pawnee CUSD 11</v>
      </c>
      <c r="H928" s="123" t="str">
        <f>IFERROR(VLOOKUP(ROWS($H$2:H928),$A$2:$B$996,2,FALSE),"")</f>
        <v/>
      </c>
    </row>
    <row r="929" spans="1:8" ht="12.75" customHeight="1">
      <c r="A929" s="123">
        <f>IF(ISNUMBER(SEARCH('Cover Page'!$D$9,Table1[[#This Row],[School District]])),MAX($A$1:A928)+1,0)</f>
        <v>0</v>
      </c>
      <c r="B929" s="254" t="s">
        <v>963</v>
      </c>
      <c r="C929" s="255" t="s">
        <v>3403</v>
      </c>
      <c r="D929" s="256" t="s">
        <v>154</v>
      </c>
      <c r="E929" s="254" t="s">
        <v>1053</v>
      </c>
      <c r="F929" s="256" t="s">
        <v>2195</v>
      </c>
      <c r="G929" s="123" t="str">
        <f ca="1"/>
        <v>Pawnee CUSD 11</v>
      </c>
      <c r="H929" s="123" t="str">
        <f>IFERROR(VLOOKUP(ROWS($H$2:H929),$A$2:$B$996,2,FALSE),"")</f>
        <v/>
      </c>
    </row>
    <row r="930" spans="1:8" ht="12.75" customHeight="1">
      <c r="A930" s="123">
        <f>IF(ISNUMBER(SEARCH('Cover Page'!$D$9,Table1[[#This Row],[School District]])),MAX($A$1:A929)+1,0)</f>
        <v>0</v>
      </c>
      <c r="B930" s="254" t="s">
        <v>964</v>
      </c>
      <c r="C930" s="255" t="s">
        <v>3404</v>
      </c>
      <c r="D930" s="256" t="s">
        <v>201</v>
      </c>
      <c r="E930" s="254" t="s">
        <v>1229</v>
      </c>
      <c r="F930" s="256" t="s">
        <v>1892</v>
      </c>
      <c r="G930" s="123" t="str">
        <f ca="1"/>
        <v>Pawnee CUSD 11</v>
      </c>
      <c r="H930" s="123" t="str">
        <f>IFERROR(VLOOKUP(ROWS($H$2:H930),$A$2:$B$996,2,FALSE),"")</f>
        <v/>
      </c>
    </row>
    <row r="931" spans="1:8" ht="12.75" customHeight="1">
      <c r="A931" s="123">
        <f>IF(ISNUMBER(SEARCH('Cover Page'!$D$9,Table1[[#This Row],[School District]])),MAX($A$1:A930)+1,0)</f>
        <v>0</v>
      </c>
      <c r="B931" s="254" t="s">
        <v>965</v>
      </c>
      <c r="C931" s="255" t="s">
        <v>3405</v>
      </c>
      <c r="D931" s="256" t="s">
        <v>156</v>
      </c>
      <c r="E931" s="254" t="s">
        <v>1061</v>
      </c>
      <c r="F931" s="256" t="s">
        <v>2196</v>
      </c>
      <c r="G931" s="123" t="str">
        <f ca="1"/>
        <v>Pawnee CUSD 11</v>
      </c>
      <c r="H931" s="123" t="str">
        <f>IFERROR(VLOOKUP(ROWS($H$2:H931),$A$2:$B$996,2,FALSE),"")</f>
        <v/>
      </c>
    </row>
    <row r="932" spans="1:8" ht="12.75" customHeight="1">
      <c r="A932" s="123">
        <f>IF(ISNUMBER(SEARCH('Cover Page'!$D$9,Table1[[#This Row],[School District]])),MAX($A$1:A931)+1,0)</f>
        <v>0</v>
      </c>
      <c r="B932" s="254" t="s">
        <v>966</v>
      </c>
      <c r="C932" s="255" t="s">
        <v>3406</v>
      </c>
      <c r="D932" s="256" t="s">
        <v>154</v>
      </c>
      <c r="E932" s="254" t="s">
        <v>2325</v>
      </c>
      <c r="F932" s="256" t="s">
        <v>2197</v>
      </c>
      <c r="G932" s="123" t="str">
        <f ca="1"/>
        <v>Pawnee CUSD 11</v>
      </c>
      <c r="H932" s="123" t="str">
        <f>IFERROR(VLOOKUP(ROWS($H$2:H932),$A$2:$B$996,2,FALSE),"")</f>
        <v/>
      </c>
    </row>
    <row r="933" spans="1:8" ht="12.75" customHeight="1">
      <c r="A933" s="123">
        <f>IF(ISNUMBER(SEARCH('Cover Page'!$D$9,Table1[[#This Row],[School District]])),MAX($A$1:A932)+1,0)</f>
        <v>0</v>
      </c>
      <c r="B933" s="254" t="s">
        <v>967</v>
      </c>
      <c r="C933" s="255" t="s">
        <v>3407</v>
      </c>
      <c r="D933" s="256" t="s">
        <v>154</v>
      </c>
      <c r="E933" s="254" t="s">
        <v>2325</v>
      </c>
      <c r="F933" s="256" t="s">
        <v>2198</v>
      </c>
      <c r="G933" s="123" t="str">
        <f ca="1"/>
        <v>Pawnee CUSD 11</v>
      </c>
      <c r="H933" s="123" t="str">
        <f>IFERROR(VLOOKUP(ROWS($H$2:H933),$A$2:$B$996,2,FALSE),"")</f>
        <v/>
      </c>
    </row>
    <row r="934" spans="1:8" ht="12.75" customHeight="1">
      <c r="A934" s="123">
        <f>IF(ISNUMBER(SEARCH('Cover Page'!$D$9,Table1[[#This Row],[School District]])),MAX($A$1:A933)+1,0)</f>
        <v>0</v>
      </c>
      <c r="B934" s="254" t="s">
        <v>968</v>
      </c>
      <c r="C934" s="255" t="s">
        <v>3408</v>
      </c>
      <c r="D934" s="256" t="s">
        <v>156</v>
      </c>
      <c r="E934" s="254" t="s">
        <v>1143</v>
      </c>
      <c r="F934" s="256" t="s">
        <v>2199</v>
      </c>
      <c r="G934" s="123" t="str">
        <f ca="1"/>
        <v>Pawnee CUSD 11</v>
      </c>
      <c r="H934" s="123" t="str">
        <f>IFERROR(VLOOKUP(ROWS($H$2:H934),$A$2:$B$996,2,FALSE),"")</f>
        <v/>
      </c>
    </row>
    <row r="935" spans="1:8" ht="12.75" customHeight="1">
      <c r="A935" s="123">
        <f>IF(ISNUMBER(SEARCH('Cover Page'!$D$9,Table1[[#This Row],[School District]])),MAX($A$1:A934)+1,0)</f>
        <v>0</v>
      </c>
      <c r="B935" s="254" t="s">
        <v>969</v>
      </c>
      <c r="C935" s="255" t="s">
        <v>3409</v>
      </c>
      <c r="D935" s="256" t="s">
        <v>156</v>
      </c>
      <c r="E935" s="254" t="s">
        <v>1403</v>
      </c>
      <c r="F935" s="256" t="s">
        <v>2200</v>
      </c>
      <c r="G935" s="123" t="str">
        <f ca="1"/>
        <v>Pawnee CUSD 11</v>
      </c>
      <c r="H935" s="123" t="str">
        <f>IFERROR(VLOOKUP(ROWS($H$2:H935),$A$2:$B$996,2,FALSE),"")</f>
        <v/>
      </c>
    </row>
    <row r="936" spans="1:8" ht="12.75" customHeight="1">
      <c r="A936" s="123">
        <f>IF(ISNUMBER(SEARCH('Cover Page'!$D$9,Table1[[#This Row],[School District]])),MAX($A$1:A935)+1,0)</f>
        <v>0</v>
      </c>
      <c r="B936" s="254" t="s">
        <v>970</v>
      </c>
      <c r="C936" s="255" t="s">
        <v>3410</v>
      </c>
      <c r="D936" s="256" t="s">
        <v>155</v>
      </c>
      <c r="E936" s="254" t="s">
        <v>1051</v>
      </c>
      <c r="F936" s="256" t="s">
        <v>2201</v>
      </c>
      <c r="G936" s="123" t="str">
        <f ca="1"/>
        <v>Pawnee CUSD 11</v>
      </c>
      <c r="H936" s="123" t="str">
        <f>IFERROR(VLOOKUP(ROWS($H$2:H936),$A$2:$B$996,2,FALSE),"")</f>
        <v/>
      </c>
    </row>
    <row r="937" spans="1:8" ht="12.75" customHeight="1">
      <c r="A937" s="123">
        <f>IF(ISNUMBER(SEARCH('Cover Page'!$D$9,Table1[[#This Row],[School District]])),MAX($A$1:A936)+1,0)</f>
        <v>0</v>
      </c>
      <c r="B937" s="254" t="s">
        <v>2202</v>
      </c>
      <c r="C937" s="255" t="s">
        <v>3411</v>
      </c>
      <c r="D937" s="256" t="s">
        <v>156</v>
      </c>
      <c r="E937" s="254" t="s">
        <v>2410</v>
      </c>
      <c r="F937" s="256" t="s">
        <v>2203</v>
      </c>
      <c r="G937" s="123" t="str">
        <f ca="1"/>
        <v>Pawnee CUSD 11</v>
      </c>
      <c r="H937" s="123" t="str">
        <f>IFERROR(VLOOKUP(ROWS($H$2:H937),$A$2:$B$996,2,FALSE),"")</f>
        <v/>
      </c>
    </row>
    <row r="938" spans="1:8" ht="15">
      <c r="A938" s="123">
        <f>IF(ISNUMBER(SEARCH('Cover Page'!$D$9,Table1[[#This Row],[School District]])),MAX($A$1:A937)+1,0)</f>
        <v>0</v>
      </c>
      <c r="B938" s="254" t="s">
        <v>971</v>
      </c>
      <c r="C938" s="255" t="s">
        <v>3412</v>
      </c>
      <c r="D938" s="256" t="s">
        <v>156</v>
      </c>
      <c r="E938" s="254" t="s">
        <v>1237</v>
      </c>
      <c r="F938" s="256" t="s">
        <v>2204</v>
      </c>
      <c r="G938" s="123" t="str">
        <f ca="1"/>
        <v>Pawnee CUSD 11</v>
      </c>
      <c r="H938" s="123" t="str">
        <f>IFERROR(VLOOKUP(ROWS($H$2:H938),$A$2:$B$996,2,FALSE),"")</f>
        <v/>
      </c>
    </row>
    <row r="939" spans="1:8" ht="15">
      <c r="A939" s="123">
        <f>IF(ISNUMBER(SEARCH('Cover Page'!$D$9,Table1[[#This Row],[School District]])),MAX($A$1:A938)+1,0)</f>
        <v>0</v>
      </c>
      <c r="B939" s="254" t="s">
        <v>972</v>
      </c>
      <c r="C939" s="255" t="s">
        <v>3413</v>
      </c>
      <c r="D939" s="256" t="s">
        <v>155</v>
      </c>
      <c r="E939" s="254" t="s">
        <v>1271</v>
      </c>
      <c r="F939" s="256" t="s">
        <v>2205</v>
      </c>
      <c r="G939" s="123" t="str">
        <f ca="1"/>
        <v>Pawnee CUSD 11</v>
      </c>
      <c r="H939" s="123" t="str">
        <f>IFERROR(VLOOKUP(ROWS($H$2:H939),$A$2:$B$996,2,FALSE),"")</f>
        <v/>
      </c>
    </row>
    <row r="940" spans="1:8" ht="12.75" customHeight="1">
      <c r="A940" s="123">
        <f>IF(ISNUMBER(SEARCH('Cover Page'!$D$9,Table1[[#This Row],[School District]])),MAX($A$1:A939)+1,0)</f>
        <v>0</v>
      </c>
      <c r="B940" s="254" t="s">
        <v>973</v>
      </c>
      <c r="C940" s="255" t="s">
        <v>3414</v>
      </c>
      <c r="D940" s="256" t="s">
        <v>154</v>
      </c>
      <c r="E940" s="254" t="s">
        <v>1271</v>
      </c>
      <c r="F940" s="256" t="s">
        <v>2206</v>
      </c>
      <c r="G940" s="123" t="str">
        <f ca="1"/>
        <v>Pawnee CUSD 11</v>
      </c>
      <c r="H940" s="123" t="str">
        <f>IFERROR(VLOOKUP(ROWS($H$2:H940),$A$2:$B$996,2,FALSE),"")</f>
        <v/>
      </c>
    </row>
    <row r="941" spans="1:8" ht="12.75" customHeight="1">
      <c r="A941" s="123">
        <f>IF(ISNUMBER(SEARCH('Cover Page'!$D$9,Table1[[#This Row],[School District]])),MAX($A$1:A940)+1,0)</f>
        <v>0</v>
      </c>
      <c r="B941" s="254" t="s">
        <v>974</v>
      </c>
      <c r="C941" s="255" t="s">
        <v>3415</v>
      </c>
      <c r="D941" s="256" t="s">
        <v>156</v>
      </c>
      <c r="E941" s="254" t="s">
        <v>2421</v>
      </c>
      <c r="F941" s="256" t="s">
        <v>2207</v>
      </c>
      <c r="G941" s="123" t="str">
        <f ca="1"/>
        <v>Pawnee CUSD 11</v>
      </c>
      <c r="H941" s="123" t="str">
        <f>IFERROR(VLOOKUP(ROWS($H$2:H941),$A$2:$B$996,2,FALSE),"")</f>
        <v/>
      </c>
    </row>
    <row r="942" spans="1:8" ht="12.75" customHeight="1">
      <c r="A942" s="123">
        <f>IF(ISNUMBER(SEARCH('Cover Page'!$D$9,Table1[[#This Row],[School District]])),MAX($A$1:A941)+1,0)</f>
        <v>0</v>
      </c>
      <c r="B942" s="254" t="s">
        <v>975</v>
      </c>
      <c r="C942" s="255" t="s">
        <v>3416</v>
      </c>
      <c r="D942" s="256" t="s">
        <v>156</v>
      </c>
      <c r="E942" s="254" t="s">
        <v>1051</v>
      </c>
      <c r="F942" s="256" t="s">
        <v>2208</v>
      </c>
      <c r="G942" s="123" t="str">
        <f ca="1"/>
        <v>Pawnee CUSD 11</v>
      </c>
      <c r="H942" s="123" t="str">
        <f>IFERROR(VLOOKUP(ROWS($H$2:H942),$A$2:$B$996,2,FALSE),"")</f>
        <v/>
      </c>
    </row>
    <row r="943" spans="1:8" ht="12.75" customHeight="1">
      <c r="A943" s="123">
        <f>IF(ISNUMBER(SEARCH('Cover Page'!$D$9,Table1[[#This Row],[School District]])),MAX($A$1:A942)+1,0)</f>
        <v>0</v>
      </c>
      <c r="B943" s="254" t="s">
        <v>976</v>
      </c>
      <c r="C943" s="255" t="s">
        <v>3417</v>
      </c>
      <c r="D943" s="256" t="s">
        <v>156</v>
      </c>
      <c r="E943" s="254" t="s">
        <v>1051</v>
      </c>
      <c r="F943" s="256" t="s">
        <v>2209</v>
      </c>
      <c r="G943" s="123" t="str">
        <f ca="1"/>
        <v>Pawnee CUSD 11</v>
      </c>
      <c r="H943" s="123" t="str">
        <f>IFERROR(VLOOKUP(ROWS($H$2:H943),$A$2:$B$996,2,FALSE),"")</f>
        <v/>
      </c>
    </row>
    <row r="944" spans="1:8" ht="12.75" customHeight="1">
      <c r="A944" s="123">
        <f>IF(ISNUMBER(SEARCH('Cover Page'!$D$9,Table1[[#This Row],[School District]])),MAX($A$1:A943)+1,0)</f>
        <v>0</v>
      </c>
      <c r="B944" s="254" t="s">
        <v>977</v>
      </c>
      <c r="C944" s="255" t="s">
        <v>3418</v>
      </c>
      <c r="D944" s="256" t="s">
        <v>156</v>
      </c>
      <c r="E944" s="254" t="s">
        <v>1480</v>
      </c>
      <c r="F944" s="256" t="s">
        <v>2210</v>
      </c>
      <c r="G944" s="123" t="str">
        <f ca="1"/>
        <v>Pawnee CUSD 11</v>
      </c>
      <c r="H944" s="123" t="str">
        <f>IFERROR(VLOOKUP(ROWS($H$2:H944),$A$2:$B$996,2,FALSE),"")</f>
        <v/>
      </c>
    </row>
    <row r="945" spans="1:8" ht="12.75" customHeight="1">
      <c r="A945" s="123">
        <f>IF(ISNUMBER(SEARCH('Cover Page'!$D$9,Table1[[#This Row],[School District]])),MAX($A$1:A944)+1,0)</f>
        <v>0</v>
      </c>
      <c r="B945" s="254" t="s">
        <v>978</v>
      </c>
      <c r="C945" s="255" t="s">
        <v>3419</v>
      </c>
      <c r="D945" s="256" t="s">
        <v>156</v>
      </c>
      <c r="E945" s="254" t="s">
        <v>1455</v>
      </c>
      <c r="F945" s="256" t="s">
        <v>2211</v>
      </c>
      <c r="G945" s="123" t="str">
        <f ca="1"/>
        <v>Pawnee CUSD 11</v>
      </c>
      <c r="H945" s="123" t="str">
        <f>IFERROR(VLOOKUP(ROWS($H$2:H945),$A$2:$B$996,2,FALSE),"")</f>
        <v/>
      </c>
    </row>
    <row r="946" spans="1:8" ht="15">
      <c r="A946" s="123">
        <f>IF(ISNUMBER(SEARCH('Cover Page'!$D$9,Table1[[#This Row],[School District]])),MAX($A$1:A945)+1,0)</f>
        <v>0</v>
      </c>
      <c r="B946" s="254" t="s">
        <v>979</v>
      </c>
      <c r="C946" s="255" t="s">
        <v>3420</v>
      </c>
      <c r="D946" s="256" t="s">
        <v>156</v>
      </c>
      <c r="E946" s="254" t="s">
        <v>1057</v>
      </c>
      <c r="F946" s="256" t="s">
        <v>2212</v>
      </c>
      <c r="G946" s="123" t="str">
        <f ca="1"/>
        <v>Pawnee CUSD 11</v>
      </c>
      <c r="H946" s="123" t="str">
        <f>IFERROR(VLOOKUP(ROWS($H$2:H946),$A$2:$B$996,2,FALSE),"")</f>
        <v/>
      </c>
    </row>
    <row r="947" spans="1:8" ht="12.75" customHeight="1">
      <c r="A947" s="123">
        <f>IF(ISNUMBER(SEARCH('Cover Page'!$D$9,Table1[[#This Row],[School District]])),MAX($A$1:A946)+1,0)</f>
        <v>0</v>
      </c>
      <c r="B947" s="254" t="s">
        <v>2213</v>
      </c>
      <c r="C947" s="255" t="s">
        <v>3421</v>
      </c>
      <c r="D947" s="256" t="s">
        <v>156</v>
      </c>
      <c r="E947" s="254" t="s">
        <v>1280</v>
      </c>
      <c r="F947" s="256" t="s">
        <v>2214</v>
      </c>
      <c r="G947" s="123" t="str">
        <f ca="1"/>
        <v>Pawnee CUSD 11</v>
      </c>
      <c r="H947" s="123" t="str">
        <f>IFERROR(VLOOKUP(ROWS($H$2:H947),$A$2:$B$996,2,FALSE),"")</f>
        <v/>
      </c>
    </row>
    <row r="948" spans="1:8" ht="12.75" customHeight="1">
      <c r="A948" s="123">
        <f>IF(ISNUMBER(SEARCH('Cover Page'!$D$9,Table1[[#This Row],[School District]])),MAX($A$1:A947)+1,0)</f>
        <v>0</v>
      </c>
      <c r="B948" s="254" t="s">
        <v>980</v>
      </c>
      <c r="C948" s="255" t="s">
        <v>3422</v>
      </c>
      <c r="D948" s="256" t="s">
        <v>156</v>
      </c>
      <c r="E948" s="254" t="s">
        <v>2215</v>
      </c>
      <c r="F948" s="256" t="s">
        <v>2216</v>
      </c>
      <c r="G948" s="123" t="str">
        <f ca="1"/>
        <v>Pawnee CUSD 11</v>
      </c>
      <c r="H948" s="123" t="str">
        <f>IFERROR(VLOOKUP(ROWS($H$2:H948),$A$2:$B$996,2,FALSE),"")</f>
        <v/>
      </c>
    </row>
    <row r="949" spans="1:8" ht="12.75" customHeight="1">
      <c r="A949" s="123">
        <f>IF(ISNUMBER(SEARCH('Cover Page'!$D$9,Table1[[#This Row],[School District]])),MAX($A$1:A948)+1,0)</f>
        <v>0</v>
      </c>
      <c r="B949" s="254" t="s">
        <v>981</v>
      </c>
      <c r="C949" s="255" t="s">
        <v>3423</v>
      </c>
      <c r="D949" s="256" t="s">
        <v>201</v>
      </c>
      <c r="E949" s="254" t="s">
        <v>1199</v>
      </c>
      <c r="F949" s="256" t="s">
        <v>2217</v>
      </c>
      <c r="G949" s="123" t="str">
        <f ca="1"/>
        <v>Pawnee CUSD 11</v>
      </c>
      <c r="H949" s="123" t="str">
        <f>IFERROR(VLOOKUP(ROWS($H$2:H949),$A$2:$B$996,2,FALSE),"")</f>
        <v/>
      </c>
    </row>
    <row r="950" spans="1:8" ht="12.75" customHeight="1">
      <c r="A950" s="123">
        <f>IF(ISNUMBER(SEARCH('Cover Page'!$D$9,Table1[[#This Row],[School District]])),MAX($A$1:A949)+1,0)</f>
        <v>0</v>
      </c>
      <c r="B950" s="254" t="s">
        <v>982</v>
      </c>
      <c r="C950" s="255" t="s">
        <v>3424</v>
      </c>
      <c r="D950" s="256" t="s">
        <v>201</v>
      </c>
      <c r="E950" s="254" t="s">
        <v>1261</v>
      </c>
      <c r="F950" s="256" t="s">
        <v>1976</v>
      </c>
      <c r="G950" s="123" t="str">
        <f ca="1"/>
        <v>Pawnee CUSD 11</v>
      </c>
      <c r="H950" s="123" t="str">
        <f>IFERROR(VLOOKUP(ROWS($H$2:H950),$A$2:$B$996,2,FALSE),"")</f>
        <v/>
      </c>
    </row>
    <row r="951" spans="1:8" ht="12.75" customHeight="1">
      <c r="A951" s="123">
        <f>IF(ISNUMBER(SEARCH('Cover Page'!$D$9,Table1[[#This Row],[School District]])),MAX($A$1:A950)+1,0)</f>
        <v>0</v>
      </c>
      <c r="B951" s="254" t="s">
        <v>983</v>
      </c>
      <c r="C951" s="255" t="s">
        <v>3425</v>
      </c>
      <c r="D951" s="256" t="s">
        <v>154</v>
      </c>
      <c r="E951" s="254" t="s">
        <v>2302</v>
      </c>
      <c r="F951" s="256" t="s">
        <v>2218</v>
      </c>
      <c r="G951" s="123" t="str">
        <f ca="1"/>
        <v>Pawnee CUSD 11</v>
      </c>
      <c r="H951" s="123" t="str">
        <f>IFERROR(VLOOKUP(ROWS($H$2:H951),$A$2:$B$996,2,FALSE),"")</f>
        <v/>
      </c>
    </row>
    <row r="952" spans="1:8" ht="15">
      <c r="A952" s="123">
        <f>IF(ISNUMBER(SEARCH('Cover Page'!$D$9,Table1[[#This Row],[School District]])),MAX($A$1:A951)+1,0)</f>
        <v>0</v>
      </c>
      <c r="B952" s="254" t="s">
        <v>984</v>
      </c>
      <c r="C952" s="255" t="s">
        <v>3426</v>
      </c>
      <c r="D952" s="256" t="s">
        <v>154</v>
      </c>
      <c r="E952" s="254" t="s">
        <v>1293</v>
      </c>
      <c r="F952" s="256" t="s">
        <v>2219</v>
      </c>
      <c r="G952" s="123" t="str">
        <f ca="1"/>
        <v>Pawnee CUSD 11</v>
      </c>
      <c r="H952" s="123" t="str">
        <f>IFERROR(VLOOKUP(ROWS($H$2:H952),$A$2:$B$996,2,FALSE),"")</f>
        <v/>
      </c>
    </row>
    <row r="953" spans="1:8" ht="12.75" customHeight="1">
      <c r="A953" s="123">
        <f>IF(ISNUMBER(SEARCH('Cover Page'!$D$9,Table1[[#This Row],[School District]])),MAX($A$1:A952)+1,0)</f>
        <v>0</v>
      </c>
      <c r="B953" s="254" t="s">
        <v>985</v>
      </c>
      <c r="C953" s="255" t="s">
        <v>3427</v>
      </c>
      <c r="D953" s="256" t="s">
        <v>154</v>
      </c>
      <c r="E953" s="254" t="s">
        <v>1053</v>
      </c>
      <c r="F953" s="256" t="s">
        <v>2220</v>
      </c>
      <c r="G953" s="123" t="str">
        <f ca="1"/>
        <v>Pawnee CUSD 11</v>
      </c>
      <c r="H953" s="123" t="str">
        <f>IFERROR(VLOOKUP(ROWS($H$2:H953),$A$2:$B$996,2,FALSE),"")</f>
        <v/>
      </c>
    </row>
    <row r="954" spans="1:8" ht="15">
      <c r="A954" s="123">
        <f>IF(ISNUMBER(SEARCH('Cover Page'!$D$9,Table1[[#This Row],[School District]])),MAX($A$1:A953)+1,0)</f>
        <v>0</v>
      </c>
      <c r="B954" s="254" t="s">
        <v>986</v>
      </c>
      <c r="C954" s="255" t="s">
        <v>3428</v>
      </c>
      <c r="D954" s="256" t="s">
        <v>156</v>
      </c>
      <c r="E954" s="254" t="s">
        <v>2411</v>
      </c>
      <c r="F954" s="256" t="s">
        <v>2221</v>
      </c>
      <c r="G954" s="123" t="str">
        <f ca="1"/>
        <v>Pawnee CUSD 11</v>
      </c>
      <c r="H954" s="123" t="str">
        <f>IFERROR(VLOOKUP(ROWS($H$2:H954),$A$2:$B$996,2,FALSE),"")</f>
        <v/>
      </c>
    </row>
    <row r="955" spans="1:8" ht="12.75" customHeight="1">
      <c r="A955" s="123">
        <f>IF(ISNUMBER(SEARCH('Cover Page'!$D$9,Table1[[#This Row],[School District]])),MAX($A$1:A954)+1,0)</f>
        <v>0</v>
      </c>
      <c r="B955" s="254" t="s">
        <v>2222</v>
      </c>
      <c r="C955" s="255" t="s">
        <v>3429</v>
      </c>
      <c r="D955" s="256" t="s">
        <v>156</v>
      </c>
      <c r="E955" s="254" t="s">
        <v>1096</v>
      </c>
      <c r="F955" s="256" t="s">
        <v>2223</v>
      </c>
      <c r="G955" s="123" t="str">
        <f ca="1"/>
        <v>Pawnee CUSD 11</v>
      </c>
      <c r="H955" s="123" t="str">
        <f>IFERROR(VLOOKUP(ROWS($H$2:H955),$A$2:$B$996,2,FALSE),"")</f>
        <v/>
      </c>
    </row>
    <row r="956" spans="1:8" ht="12.75" customHeight="1">
      <c r="A956" s="123">
        <f>IF(ISNUMBER(SEARCH('Cover Page'!$D$9,Table1[[#This Row],[School District]])),MAX($A$1:A955)+1,0)</f>
        <v>0</v>
      </c>
      <c r="B956" s="254" t="s">
        <v>987</v>
      </c>
      <c r="C956" s="255" t="s">
        <v>3430</v>
      </c>
      <c r="D956" s="256" t="s">
        <v>154</v>
      </c>
      <c r="E956" s="254" t="s">
        <v>1053</v>
      </c>
      <c r="F956" s="256" t="s">
        <v>2224</v>
      </c>
      <c r="G956" s="123" t="str">
        <f ca="1"/>
        <v>Pawnee CUSD 11</v>
      </c>
      <c r="H956" s="123" t="str">
        <f>IFERROR(VLOOKUP(ROWS($H$2:H956),$A$2:$B$996,2,FALSE),"")</f>
        <v/>
      </c>
    </row>
    <row r="957" spans="1:8" ht="15">
      <c r="A957" s="123">
        <f>IF(ISNUMBER(SEARCH('Cover Page'!$D$9,Table1[[#This Row],[School District]])),MAX($A$1:A956)+1,0)</f>
        <v>0</v>
      </c>
      <c r="B957" s="254" t="s">
        <v>988</v>
      </c>
      <c r="C957" s="255" t="s">
        <v>3431</v>
      </c>
      <c r="D957" s="256" t="s">
        <v>201</v>
      </c>
      <c r="E957" s="254" t="s">
        <v>2412</v>
      </c>
      <c r="F957" s="256" t="s">
        <v>2225</v>
      </c>
      <c r="G957" s="123" t="str">
        <f ca="1"/>
        <v>Pawnee CUSD 11</v>
      </c>
      <c r="H957" s="123" t="str">
        <f>IFERROR(VLOOKUP(ROWS($H$2:H957),$A$2:$B$996,2,FALSE),"")</f>
        <v/>
      </c>
    </row>
    <row r="958" spans="1:8" ht="15">
      <c r="A958" s="123">
        <f>IF(ISNUMBER(SEARCH('Cover Page'!$D$9,Table1[[#This Row],[School District]])),MAX($A$1:A957)+1,0)</f>
        <v>0</v>
      </c>
      <c r="B958" s="254" t="s">
        <v>989</v>
      </c>
      <c r="C958" s="255" t="s">
        <v>3432</v>
      </c>
      <c r="D958" s="256" t="s">
        <v>156</v>
      </c>
      <c r="E958" s="254" t="s">
        <v>1539</v>
      </c>
      <c r="F958" s="256" t="s">
        <v>2226</v>
      </c>
      <c r="G958" s="123" t="str">
        <f ca="1"/>
        <v>Pawnee CUSD 11</v>
      </c>
      <c r="H958" s="123" t="str">
        <f>IFERROR(VLOOKUP(ROWS($H$2:H958),$A$2:$B$996,2,FALSE),"")</f>
        <v/>
      </c>
    </row>
    <row r="959" spans="1:8" ht="12.75" customHeight="1">
      <c r="A959" s="123">
        <f>IF(ISNUMBER(SEARCH('Cover Page'!$D$9,Table1[[#This Row],[School District]])),MAX($A$1:A958)+1,0)</f>
        <v>0</v>
      </c>
      <c r="B959" s="254" t="s">
        <v>990</v>
      </c>
      <c r="C959" s="255" t="s">
        <v>3433</v>
      </c>
      <c r="D959" s="256" t="s">
        <v>154</v>
      </c>
      <c r="E959" s="254" t="s">
        <v>1053</v>
      </c>
      <c r="F959" s="256" t="s">
        <v>2227</v>
      </c>
      <c r="G959" s="123" t="str">
        <f ca="1"/>
        <v>Pawnee CUSD 11</v>
      </c>
      <c r="H959" s="123" t="str">
        <f>IFERROR(VLOOKUP(ROWS($H$2:H959),$A$2:$B$996,2,FALSE),"")</f>
        <v/>
      </c>
    </row>
    <row r="960" spans="1:8" ht="12.75" customHeight="1">
      <c r="A960" s="123">
        <f>IF(ISNUMBER(SEARCH('Cover Page'!$D$9,Table1[[#This Row],[School District]])),MAX($A$1:A959)+1,0)</f>
        <v>0</v>
      </c>
      <c r="B960" s="254" t="s">
        <v>2228</v>
      </c>
      <c r="C960" s="255" t="s">
        <v>3434</v>
      </c>
      <c r="D960" s="256" t="s">
        <v>156</v>
      </c>
      <c r="E960" s="254" t="s">
        <v>1091</v>
      </c>
      <c r="F960" s="256" t="s">
        <v>2229</v>
      </c>
      <c r="G960" s="123" t="str">
        <f ca="1"/>
        <v>Pawnee CUSD 11</v>
      </c>
      <c r="H960" s="123" t="str">
        <f>IFERROR(VLOOKUP(ROWS($H$2:H960),$A$2:$B$996,2,FALSE),"")</f>
        <v/>
      </c>
    </row>
    <row r="961" spans="1:8" ht="12.75" customHeight="1">
      <c r="A961" s="123">
        <f>IF(ISNUMBER(SEARCH('Cover Page'!$D$9,Table1[[#This Row],[School District]])),MAX($A$1:A960)+1,0)</f>
        <v>0</v>
      </c>
      <c r="B961" s="254" t="s">
        <v>991</v>
      </c>
      <c r="C961" s="255" t="s">
        <v>3435</v>
      </c>
      <c r="D961" s="256" t="s">
        <v>156</v>
      </c>
      <c r="E961" s="254" t="s">
        <v>2413</v>
      </c>
      <c r="F961" s="256" t="s">
        <v>2230</v>
      </c>
      <c r="G961" s="123" t="str">
        <f ca="1"/>
        <v>Pawnee CUSD 11</v>
      </c>
      <c r="H961" s="123" t="str">
        <f>IFERROR(VLOOKUP(ROWS($H$2:H961),$A$2:$B$996,2,FALSE),"")</f>
        <v/>
      </c>
    </row>
    <row r="962" spans="1:8" ht="12.75" customHeight="1">
      <c r="A962" s="123">
        <f>IF(ISNUMBER(SEARCH('Cover Page'!$D$9,Table1[[#This Row],[School District]])),MAX($A$1:A961)+1,0)</f>
        <v>0</v>
      </c>
      <c r="B962" s="254" t="s">
        <v>992</v>
      </c>
      <c r="C962" s="255" t="s">
        <v>3436</v>
      </c>
      <c r="D962" s="256" t="s">
        <v>154</v>
      </c>
      <c r="E962" s="254" t="s">
        <v>1053</v>
      </c>
      <c r="F962" s="256" t="s">
        <v>2231</v>
      </c>
      <c r="G962" s="123" t="str">
        <f ca="1"/>
        <v>Pawnee CUSD 11</v>
      </c>
      <c r="H962" s="123" t="str">
        <f>IFERROR(VLOOKUP(ROWS($H$2:H962),$A$2:$B$996,2,FALSE),"")</f>
        <v/>
      </c>
    </row>
    <row r="963" spans="1:8" ht="12.75" customHeight="1">
      <c r="A963" s="123">
        <f>IF(ISNUMBER(SEARCH('Cover Page'!$D$9,Table1[[#This Row],[School District]])),MAX($A$1:A962)+1,0)</f>
        <v>0</v>
      </c>
      <c r="B963" s="254" t="s">
        <v>2232</v>
      </c>
      <c r="C963" s="255" t="s">
        <v>3437</v>
      </c>
      <c r="D963" s="256" t="s">
        <v>201</v>
      </c>
      <c r="E963" s="254" t="s">
        <v>1145</v>
      </c>
      <c r="F963" s="256" t="s">
        <v>2233</v>
      </c>
      <c r="G963" s="123" t="str">
        <f ca="1"/>
        <v>Pawnee CUSD 11</v>
      </c>
      <c r="H963" s="123" t="str">
        <f>IFERROR(VLOOKUP(ROWS($H$2:H963),$A$2:$B$996,2,FALSE),"")</f>
        <v/>
      </c>
    </row>
    <row r="964" spans="1:8" ht="12.75" customHeight="1">
      <c r="A964" s="123">
        <f>IF(ISNUMBER(SEARCH('Cover Page'!$D$9,Table1[[#This Row],[School District]])),MAX($A$1:A963)+1,0)</f>
        <v>0</v>
      </c>
      <c r="B964" s="254" t="s">
        <v>993</v>
      </c>
      <c r="C964" s="255" t="s">
        <v>3438</v>
      </c>
      <c r="D964" s="256" t="s">
        <v>154</v>
      </c>
      <c r="E964" s="254" t="s">
        <v>2418</v>
      </c>
      <c r="F964" s="256" t="s">
        <v>2234</v>
      </c>
      <c r="G964" s="123" t="str">
        <f ca="1"/>
        <v>Pawnee CUSD 11</v>
      </c>
      <c r="H964" s="123" t="str">
        <f>IFERROR(VLOOKUP(ROWS($H$2:H964),$A$2:$B$996,2,FALSE),"")</f>
        <v/>
      </c>
    </row>
    <row r="965" spans="1:8" ht="12.75" customHeight="1">
      <c r="A965" s="123">
        <f>IF(ISNUMBER(SEARCH('Cover Page'!$D$9,Table1[[#This Row],[School District]])),MAX($A$1:A964)+1,0)</f>
        <v>0</v>
      </c>
      <c r="B965" s="254" t="s">
        <v>994</v>
      </c>
      <c r="C965" s="255" t="s">
        <v>3439</v>
      </c>
      <c r="D965" s="256" t="s">
        <v>201</v>
      </c>
      <c r="E965" s="254" t="s">
        <v>1123</v>
      </c>
      <c r="F965" s="256" t="s">
        <v>2235</v>
      </c>
      <c r="G965" s="123" t="str">
        <f ca="1"/>
        <v>Pawnee CUSD 11</v>
      </c>
      <c r="H965" s="123" t="str">
        <f>IFERROR(VLOOKUP(ROWS($H$2:H965),$A$2:$B$996,2,FALSE),"")</f>
        <v/>
      </c>
    </row>
    <row r="966" spans="1:8" ht="12.75" customHeight="1">
      <c r="A966" s="123">
        <f>IF(ISNUMBER(SEARCH('Cover Page'!$D$9,Table1[[#This Row],[School District]])),MAX($A$1:A965)+1,0)</f>
        <v>0</v>
      </c>
      <c r="B966" s="254" t="s">
        <v>2236</v>
      </c>
      <c r="C966" s="255" t="s">
        <v>3440</v>
      </c>
      <c r="D966" s="256" t="s">
        <v>154</v>
      </c>
      <c r="E966" s="254" t="s">
        <v>1123</v>
      </c>
      <c r="F966" s="256" t="s">
        <v>2237</v>
      </c>
      <c r="G966" s="123" t="str">
        <f ca="1"/>
        <v>Pawnee CUSD 11</v>
      </c>
      <c r="H966" s="123" t="str">
        <f>IFERROR(VLOOKUP(ROWS($H$2:H966),$A$2:$B$996,2,FALSE),"")</f>
        <v/>
      </c>
    </row>
    <row r="967" spans="1:8" ht="15">
      <c r="A967" s="123">
        <f>IF(ISNUMBER(SEARCH('Cover Page'!$D$9,Table1[[#This Row],[School District]])),MAX($A$1:A966)+1,0)</f>
        <v>0</v>
      </c>
      <c r="B967" s="254" t="s">
        <v>995</v>
      </c>
      <c r="C967" s="255" t="s">
        <v>3441</v>
      </c>
      <c r="D967" s="256" t="s">
        <v>156</v>
      </c>
      <c r="E967" s="254" t="s">
        <v>2414</v>
      </c>
      <c r="F967" s="256" t="s">
        <v>2238</v>
      </c>
      <c r="G967" s="123" t="str">
        <f ca="1"/>
        <v>Pawnee CUSD 11</v>
      </c>
      <c r="H967" s="123" t="str">
        <f>IFERROR(VLOOKUP(ROWS($H$2:H967),$A$2:$B$996,2,FALSE),"")</f>
        <v/>
      </c>
    </row>
    <row r="968" spans="1:8" ht="12.75" customHeight="1">
      <c r="A968" s="123">
        <f>IF(ISNUMBER(SEARCH('Cover Page'!$D$9,Table1[[#This Row],[School District]])),MAX($A$1:A967)+1,0)</f>
        <v>0</v>
      </c>
      <c r="B968" s="254" t="s">
        <v>996</v>
      </c>
      <c r="C968" s="255" t="s">
        <v>3442</v>
      </c>
      <c r="D968" s="256" t="s">
        <v>201</v>
      </c>
      <c r="E968" s="254" t="s">
        <v>1235</v>
      </c>
      <c r="F968" s="256" t="s">
        <v>2239</v>
      </c>
      <c r="G968" s="123" t="str">
        <f ca="1"/>
        <v>Pawnee CUSD 11</v>
      </c>
      <c r="H968" s="123" t="str">
        <f>IFERROR(VLOOKUP(ROWS($H$2:H968),$A$2:$B$996,2,FALSE),"")</f>
        <v/>
      </c>
    </row>
    <row r="969" spans="1:8" ht="12.75" customHeight="1">
      <c r="A969" s="123">
        <f>IF(ISNUMBER(SEARCH('Cover Page'!$D$9,Table1[[#This Row],[School District]])),MAX($A$1:A968)+1,0)</f>
        <v>0</v>
      </c>
      <c r="B969" s="254" t="s">
        <v>997</v>
      </c>
      <c r="C969" s="255" t="s">
        <v>3443</v>
      </c>
      <c r="D969" s="256" t="s">
        <v>201</v>
      </c>
      <c r="E969" s="254" t="s">
        <v>1235</v>
      </c>
      <c r="F969" s="256" t="s">
        <v>2239</v>
      </c>
      <c r="G969" s="123" t="str">
        <f ca="1"/>
        <v>Pawnee CUSD 11</v>
      </c>
      <c r="H969" s="123" t="str">
        <f>IFERROR(VLOOKUP(ROWS($H$2:H969),$A$2:$B$996,2,FALSE),"")</f>
        <v/>
      </c>
    </row>
    <row r="970" spans="1:8" ht="12.75" customHeight="1">
      <c r="A970" s="123">
        <f>IF(ISNUMBER(SEARCH('Cover Page'!$D$9,Table1[[#This Row],[School District]])),MAX($A$1:A969)+1,0)</f>
        <v>0</v>
      </c>
      <c r="B970" s="254" t="s">
        <v>998</v>
      </c>
      <c r="C970" s="255" t="s">
        <v>3444</v>
      </c>
      <c r="D970" s="256" t="s">
        <v>156</v>
      </c>
      <c r="E970" s="254" t="s">
        <v>1104</v>
      </c>
      <c r="F970" s="256" t="s">
        <v>2240</v>
      </c>
      <c r="G970" s="123" t="str">
        <f ca="1"/>
        <v>Pawnee CUSD 11</v>
      </c>
      <c r="H970" s="123" t="str">
        <f>IFERROR(VLOOKUP(ROWS($H$2:H970),$A$2:$B$996,2,FALSE),"")</f>
        <v/>
      </c>
    </row>
    <row r="971" spans="1:8" ht="12.75" customHeight="1">
      <c r="A971" s="123">
        <f>IF(ISNUMBER(SEARCH('Cover Page'!$D$9,Table1[[#This Row],[School District]])),MAX($A$1:A970)+1,0)</f>
        <v>0</v>
      </c>
      <c r="B971" s="254" t="s">
        <v>999</v>
      </c>
      <c r="C971" s="255" t="s">
        <v>3445</v>
      </c>
      <c r="D971" s="256" t="s">
        <v>154</v>
      </c>
      <c r="E971" s="254" t="s">
        <v>1057</v>
      </c>
      <c r="F971" s="256" t="s">
        <v>2241</v>
      </c>
      <c r="G971" s="123" t="str">
        <f ca="1"/>
        <v>Pawnee CUSD 11</v>
      </c>
      <c r="H971" s="123" t="str">
        <f>IFERROR(VLOOKUP(ROWS($H$2:H971),$A$2:$B$996,2,FALSE),"")</f>
        <v/>
      </c>
    </row>
    <row r="972" spans="1:8" ht="12.75" customHeight="1">
      <c r="A972" s="123">
        <f>IF(ISNUMBER(SEARCH('Cover Page'!$D$9,Table1[[#This Row],[School District]])),MAX($A$1:A971)+1,0)</f>
        <v>0</v>
      </c>
      <c r="B972" s="254" t="s">
        <v>1000</v>
      </c>
      <c r="C972" s="255" t="s">
        <v>3446</v>
      </c>
      <c r="D972" s="256" t="s">
        <v>154</v>
      </c>
      <c r="E972" s="254" t="s">
        <v>1053</v>
      </c>
      <c r="F972" s="256" t="s">
        <v>2242</v>
      </c>
      <c r="G972" s="123" t="str">
        <f ca="1"/>
        <v>Pawnee CUSD 11</v>
      </c>
      <c r="H972" s="123" t="str">
        <f>IFERROR(VLOOKUP(ROWS($H$2:H972),$A$2:$B$996,2,FALSE),"")</f>
        <v/>
      </c>
    </row>
    <row r="973" spans="1:8" ht="12.75" customHeight="1">
      <c r="A973" s="123">
        <f>IF(ISNUMBER(SEARCH('Cover Page'!$D$9,Table1[[#This Row],[School District]])),MAX($A$1:A972)+1,0)</f>
        <v>0</v>
      </c>
      <c r="B973" s="254" t="s">
        <v>2243</v>
      </c>
      <c r="C973" s="255" t="s">
        <v>3447</v>
      </c>
      <c r="D973" s="256" t="s">
        <v>201</v>
      </c>
      <c r="E973" s="254" t="s">
        <v>1053</v>
      </c>
      <c r="F973" s="256" t="s">
        <v>2244</v>
      </c>
      <c r="G973" s="123" t="str">
        <f ca="1"/>
        <v>Pawnee CUSD 11</v>
      </c>
      <c r="H973" s="123" t="str">
        <f>IFERROR(VLOOKUP(ROWS($H$2:H973),$A$2:$B$996,2,FALSE),"")</f>
        <v/>
      </c>
    </row>
    <row r="974" spans="1:8" ht="15">
      <c r="A974" s="123">
        <f>IF(ISNUMBER(SEARCH('Cover Page'!$D$9,Table1[[#This Row],[School District]])),MAX($A$1:A973)+1,0)</f>
        <v>0</v>
      </c>
      <c r="B974" s="254" t="s">
        <v>1001</v>
      </c>
      <c r="C974" s="255" t="s">
        <v>3448</v>
      </c>
      <c r="D974" s="256" t="s">
        <v>154</v>
      </c>
      <c r="E974" s="254" t="s">
        <v>1053</v>
      </c>
      <c r="F974" s="256" t="s">
        <v>2244</v>
      </c>
      <c r="G974" s="123" t="str">
        <f ca="1"/>
        <v>Pawnee CUSD 11</v>
      </c>
      <c r="H974" s="123" t="str">
        <f>IFERROR(VLOOKUP(ROWS($H$2:H974),$A$2:$B$996,2,FALSE),"")</f>
        <v/>
      </c>
    </row>
    <row r="975" spans="1:8" ht="12.75" customHeight="1">
      <c r="A975" s="123">
        <f>IF(ISNUMBER(SEARCH('Cover Page'!$D$9,Table1[[#This Row],[School District]])),MAX($A$1:A974)+1,0)</f>
        <v>0</v>
      </c>
      <c r="B975" s="254" t="s">
        <v>1002</v>
      </c>
      <c r="C975" s="255" t="s">
        <v>3449</v>
      </c>
      <c r="D975" s="256" t="s">
        <v>156</v>
      </c>
      <c r="E975" s="254" t="s">
        <v>1123</v>
      </c>
      <c r="F975" s="256" t="s">
        <v>2245</v>
      </c>
      <c r="G975" s="123" t="str">
        <f ca="1"/>
        <v>Pawnee CUSD 11</v>
      </c>
      <c r="H975" s="123" t="str">
        <f>IFERROR(VLOOKUP(ROWS($H$2:H975),$A$2:$B$996,2,FALSE),"")</f>
        <v/>
      </c>
    </row>
    <row r="976" spans="1:8" ht="12.75" customHeight="1">
      <c r="A976" s="123">
        <f>IF(ISNUMBER(SEARCH('Cover Page'!$D$9,Table1[[#This Row],[School District]])),MAX($A$1:A975)+1,0)</f>
        <v>0</v>
      </c>
      <c r="B976" s="254" t="s">
        <v>1003</v>
      </c>
      <c r="C976" s="255" t="s">
        <v>3450</v>
      </c>
      <c r="D976" s="256" t="s">
        <v>156</v>
      </c>
      <c r="E976" s="254" t="s">
        <v>2415</v>
      </c>
      <c r="F976" s="256" t="s">
        <v>2246</v>
      </c>
      <c r="G976" s="123" t="str">
        <f ca="1"/>
        <v>Pawnee CUSD 11</v>
      </c>
      <c r="H976" s="123" t="str">
        <f>IFERROR(VLOOKUP(ROWS($H$2:H976),$A$2:$B$996,2,FALSE),"")</f>
        <v/>
      </c>
    </row>
    <row r="977" spans="1:8" ht="12.75" customHeight="1">
      <c r="A977" s="123">
        <f>IF(ISNUMBER(SEARCH('Cover Page'!$D$9,Table1[[#This Row],[School District]])),MAX($A$1:A976)+1,0)</f>
        <v>0</v>
      </c>
      <c r="B977" s="254" t="s">
        <v>1004</v>
      </c>
      <c r="C977" s="255" t="s">
        <v>3451</v>
      </c>
      <c r="D977" s="256" t="s">
        <v>156</v>
      </c>
      <c r="E977" s="254" t="s">
        <v>1256</v>
      </c>
      <c r="F977" s="256" t="s">
        <v>2247</v>
      </c>
      <c r="G977" s="123" t="str">
        <f ca="1"/>
        <v>Pawnee CUSD 11</v>
      </c>
      <c r="H977" s="123" t="str">
        <f>IFERROR(VLOOKUP(ROWS($H$2:H977),$A$2:$B$996,2,FALSE),"")</f>
        <v/>
      </c>
    </row>
    <row r="978" spans="1:8" ht="12.75" customHeight="1">
      <c r="A978" s="123">
        <f>IF(ISNUMBER(SEARCH('Cover Page'!$D$9,Table1[[#This Row],[School District]])),MAX($A$1:A977)+1,0)</f>
        <v>0</v>
      </c>
      <c r="B978" s="254" t="s">
        <v>1005</v>
      </c>
      <c r="C978" s="255" t="s">
        <v>3452</v>
      </c>
      <c r="D978" s="256" t="s">
        <v>154</v>
      </c>
      <c r="E978" s="254" t="s">
        <v>2302</v>
      </c>
      <c r="F978" s="256" t="s">
        <v>2248</v>
      </c>
      <c r="G978" s="123" t="str">
        <f ca="1"/>
        <v>Pawnee CUSD 11</v>
      </c>
      <c r="H978" s="123" t="str">
        <f>IFERROR(VLOOKUP(ROWS($H$2:H978),$A$2:$B$996,2,FALSE),"")</f>
        <v/>
      </c>
    </row>
    <row r="979" spans="1:8" ht="12.75" customHeight="1">
      <c r="A979" s="123">
        <f>IF(ISNUMBER(SEARCH('Cover Page'!$D$9,Table1[[#This Row],[School District]])),MAX($A$1:A978)+1,0)</f>
        <v>0</v>
      </c>
      <c r="B979" s="254" t="s">
        <v>1006</v>
      </c>
      <c r="C979" s="255" t="s">
        <v>3453</v>
      </c>
      <c r="D979" s="256" t="s">
        <v>201</v>
      </c>
      <c r="E979" s="254" t="s">
        <v>1223</v>
      </c>
      <c r="F979" s="256" t="s">
        <v>2249</v>
      </c>
      <c r="G979" s="123" t="str">
        <f ca="1"/>
        <v>Pawnee CUSD 11</v>
      </c>
      <c r="H979" s="123" t="str">
        <f>IFERROR(VLOOKUP(ROWS($H$2:H979),$A$2:$B$996,2,FALSE),"")</f>
        <v/>
      </c>
    </row>
    <row r="980" spans="1:8" ht="12.75" customHeight="1">
      <c r="A980" s="123">
        <f>IF(ISNUMBER(SEARCH('Cover Page'!$D$9,Table1[[#This Row],[School District]])),MAX($A$1:A979)+1,0)</f>
        <v>0</v>
      </c>
      <c r="B980" s="254" t="s">
        <v>1007</v>
      </c>
      <c r="C980" s="255" t="s">
        <v>3454</v>
      </c>
      <c r="D980" s="256" t="s">
        <v>156</v>
      </c>
      <c r="E980" s="254" t="s">
        <v>1223</v>
      </c>
      <c r="F980" s="256" t="s">
        <v>2250</v>
      </c>
      <c r="G980" s="123" t="str">
        <f ca="1"/>
        <v>Pawnee CUSD 11</v>
      </c>
      <c r="H980" s="123" t="str">
        <f>IFERROR(VLOOKUP(ROWS($H$2:H980),$A$2:$B$996,2,FALSE),"")</f>
        <v/>
      </c>
    </row>
    <row r="981" spans="1:8" ht="12.75" customHeight="1">
      <c r="A981" s="123">
        <f>IF(ISNUMBER(SEARCH('Cover Page'!$D$9,Table1[[#This Row],[School District]])),MAX($A$1:A980)+1,0)</f>
        <v>0</v>
      </c>
      <c r="B981" s="254" t="s">
        <v>1008</v>
      </c>
      <c r="C981" s="255" t="s">
        <v>3455</v>
      </c>
      <c r="D981" s="256" t="s">
        <v>154</v>
      </c>
      <c r="E981" s="254" t="s">
        <v>1053</v>
      </c>
      <c r="F981" s="256" t="s">
        <v>2251</v>
      </c>
      <c r="G981" s="123" t="str">
        <f ca="1"/>
        <v>Pawnee CUSD 11</v>
      </c>
      <c r="H981" s="123" t="str">
        <f>IFERROR(VLOOKUP(ROWS($H$2:H981),$A$2:$B$996,2,FALSE),"")</f>
        <v/>
      </c>
    </row>
    <row r="982" spans="1:8" ht="12.75" customHeight="1">
      <c r="A982" s="123">
        <f>IF(ISNUMBER(SEARCH('Cover Page'!$D$9,Table1[[#This Row],[School District]])),MAX($A$1:A981)+1,0)</f>
        <v>0</v>
      </c>
      <c r="B982" s="254" t="s">
        <v>1009</v>
      </c>
      <c r="C982" s="255" t="s">
        <v>3456</v>
      </c>
      <c r="D982" s="256" t="s">
        <v>154</v>
      </c>
      <c r="E982" s="254" t="s">
        <v>1051</v>
      </c>
      <c r="F982" s="256" t="s">
        <v>2252</v>
      </c>
      <c r="G982" s="123" t="str">
        <f ca="1"/>
        <v>Pawnee CUSD 11</v>
      </c>
      <c r="H982" s="123" t="str">
        <f>IFERROR(VLOOKUP(ROWS($H$2:H982),$A$2:$B$996,2,FALSE),"")</f>
        <v/>
      </c>
    </row>
    <row r="983" spans="1:8" ht="12.75" customHeight="1">
      <c r="A983" s="123">
        <f>IF(ISNUMBER(SEARCH('Cover Page'!$D$9,Table1[[#This Row],[School District]])),MAX($A$1:A982)+1,0)</f>
        <v>0</v>
      </c>
      <c r="B983" s="254" t="s">
        <v>1010</v>
      </c>
      <c r="C983" s="255" t="s">
        <v>3457</v>
      </c>
      <c r="D983" s="256" t="s">
        <v>154</v>
      </c>
      <c r="E983" s="254" t="s">
        <v>2300</v>
      </c>
      <c r="F983" s="256" t="s">
        <v>2253</v>
      </c>
      <c r="G983" s="123" t="str">
        <f ca="1"/>
        <v>Pawnee CUSD 11</v>
      </c>
      <c r="H983" s="123" t="str">
        <f>IFERROR(VLOOKUP(ROWS($H$2:H983),$A$2:$B$996,2,FALSE),"")</f>
        <v/>
      </c>
    </row>
    <row r="984" spans="1:8" ht="12.75" customHeight="1">
      <c r="A984" s="123">
        <f>IF(ISNUMBER(SEARCH('Cover Page'!$D$9,Table1[[#This Row],[School District]])),MAX($A$1:A983)+1,0)</f>
        <v>0</v>
      </c>
      <c r="B984" s="254" t="s">
        <v>1011</v>
      </c>
      <c r="C984" s="255" t="s">
        <v>3458</v>
      </c>
      <c r="D984" s="256" t="s">
        <v>154</v>
      </c>
      <c r="E984" s="254" t="s">
        <v>1049</v>
      </c>
      <c r="F984" s="256" t="s">
        <v>2254</v>
      </c>
      <c r="G984" s="123" t="str">
        <f ca="1"/>
        <v>Pawnee CUSD 11</v>
      </c>
      <c r="H984" s="123" t="str">
        <f>IFERROR(VLOOKUP(ROWS($H$2:H984),$A$2:$B$996,2,FALSE),"")</f>
        <v/>
      </c>
    </row>
    <row r="985" spans="1:8" ht="15">
      <c r="A985" s="123">
        <f>IF(ISNUMBER(SEARCH('Cover Page'!$D$9,Table1[[#This Row],[School District]])),MAX($A$1:A984)+1,0)</f>
        <v>0</v>
      </c>
      <c r="B985" s="254" t="s">
        <v>2255</v>
      </c>
      <c r="C985" s="255" t="s">
        <v>3459</v>
      </c>
      <c r="D985" s="256" t="s">
        <v>154</v>
      </c>
      <c r="E985" s="254" t="s">
        <v>1069</v>
      </c>
      <c r="F985" s="256" t="s">
        <v>2256</v>
      </c>
      <c r="G985" s="123" t="str">
        <f ca="1"/>
        <v>Pawnee CUSD 11</v>
      </c>
      <c r="H985" s="123" t="str">
        <f>IFERROR(VLOOKUP(ROWS($H$2:H985),$A$2:$B$996,2,FALSE),"")</f>
        <v/>
      </c>
    </row>
    <row r="986" spans="1:8" ht="15">
      <c r="A986" s="123">
        <f>IF(ISNUMBER(SEARCH('Cover Page'!$D$9,Table1[[#This Row],[School District]])),MAX($A$1:A985)+1,0)</f>
        <v>0</v>
      </c>
      <c r="B986" s="254" t="s">
        <v>1012</v>
      </c>
      <c r="C986" s="255" t="s">
        <v>3460</v>
      </c>
      <c r="D986" s="256" t="s">
        <v>201</v>
      </c>
      <c r="E986" s="254" t="s">
        <v>1268</v>
      </c>
      <c r="F986" s="256" t="s">
        <v>2257</v>
      </c>
      <c r="G986" s="123" t="str">
        <f ca="1"/>
        <v>Pawnee CUSD 11</v>
      </c>
      <c r="H986" s="123" t="str">
        <f>IFERROR(VLOOKUP(ROWS($H$2:H986),$A$2:$B$996,2,FALSE),"")</f>
        <v/>
      </c>
    </row>
    <row r="987" spans="1:8" ht="15">
      <c r="A987" s="123">
        <f>IF(ISNUMBER(SEARCH('Cover Page'!$D$9,Table1[[#This Row],[School District]])),MAX($A$1:A986)+1,0)</f>
        <v>0</v>
      </c>
      <c r="B987" s="254" t="s">
        <v>1013</v>
      </c>
      <c r="C987" s="255" t="s">
        <v>3461</v>
      </c>
      <c r="D987" s="256" t="s">
        <v>154</v>
      </c>
      <c r="E987" s="254" t="s">
        <v>1051</v>
      </c>
      <c r="F987" s="256" t="s">
        <v>2258</v>
      </c>
      <c r="G987" s="123" t="str">
        <f ca="1"/>
        <v>Pawnee CUSD 11</v>
      </c>
      <c r="H987" s="123" t="str">
        <f>IFERROR(VLOOKUP(ROWS($H$2:H987),$A$2:$B$996,2,FALSE),"")</f>
        <v/>
      </c>
    </row>
    <row r="988" spans="1:8" ht="15">
      <c r="A988" s="123">
        <f>IF(ISNUMBER(SEARCH('Cover Page'!$D$9,Table1[[#This Row],[School District]])),MAX($A$1:A987)+1,0)</f>
        <v>0</v>
      </c>
      <c r="B988" s="254" t="s">
        <v>1014</v>
      </c>
      <c r="C988" s="255" t="s">
        <v>3462</v>
      </c>
      <c r="D988" s="256" t="s">
        <v>156</v>
      </c>
      <c r="E988" s="254" t="s">
        <v>1328</v>
      </c>
      <c r="F988" s="256" t="s">
        <v>2259</v>
      </c>
      <c r="G988" s="123" t="str">
        <f ca="1"/>
        <v>Pawnee CUSD 11</v>
      </c>
      <c r="H988" s="123" t="str">
        <f>IFERROR(VLOOKUP(ROWS($H$2:H988),$A$2:$B$996,2,FALSE),"")</f>
        <v/>
      </c>
    </row>
    <row r="989" spans="1:8" ht="15">
      <c r="A989" s="123">
        <f>IF(ISNUMBER(SEARCH('Cover Page'!$D$9,Table1[[#This Row],[School District]])),MAX($A$1:A988)+1,0)</f>
        <v>0</v>
      </c>
      <c r="B989" s="254" t="s">
        <v>2260</v>
      </c>
      <c r="C989" s="255" t="s">
        <v>3463</v>
      </c>
      <c r="D989" s="256" t="s">
        <v>156</v>
      </c>
      <c r="E989" s="254" t="s">
        <v>1143</v>
      </c>
      <c r="F989" s="256" t="s">
        <v>2261</v>
      </c>
      <c r="G989" s="123" t="str">
        <f ca="1"/>
        <v>Pawnee CUSD 11</v>
      </c>
      <c r="H989" s="123" t="str">
        <f>IFERROR(VLOOKUP(ROWS($H$2:H989),$A$2:$B$996,2,FALSE),"")</f>
        <v/>
      </c>
    </row>
    <row r="990" spans="1:8" ht="15">
      <c r="A990" s="123">
        <f>IF(ISNUMBER(SEARCH('Cover Page'!$D$9,Table1[[#This Row],[School District]])),MAX($A$1:A989)+1,0)</f>
        <v>0</v>
      </c>
      <c r="B990" s="254" t="s">
        <v>1015</v>
      </c>
      <c r="C990" s="255" t="s">
        <v>3464</v>
      </c>
      <c r="D990" s="256" t="s">
        <v>154</v>
      </c>
      <c r="E990" s="254" t="s">
        <v>2302</v>
      </c>
      <c r="F990" s="256" t="s">
        <v>2262</v>
      </c>
      <c r="G990" s="123" t="str">
        <f ca="1"/>
        <v>Pawnee CUSD 11</v>
      </c>
      <c r="H990" s="123" t="str">
        <f>IFERROR(VLOOKUP(ROWS($H$2:H990),$A$2:$B$996,2,FALSE),"")</f>
        <v/>
      </c>
    </row>
    <row r="991" spans="1:8" ht="15">
      <c r="A991" s="123">
        <f>IF(ISNUMBER(SEARCH('Cover Page'!$D$9,Table1[[#This Row],[School District]])),MAX($A$1:A990)+1,0)</f>
        <v>0</v>
      </c>
      <c r="B991" s="254" t="s">
        <v>1016</v>
      </c>
      <c r="C991" s="255" t="s">
        <v>3465</v>
      </c>
      <c r="D991" s="256" t="s">
        <v>156</v>
      </c>
      <c r="E991" s="254" t="s">
        <v>1059</v>
      </c>
      <c r="F991" s="256" t="s">
        <v>2263</v>
      </c>
      <c r="G991" s="123" t="str">
        <f ca="1"/>
        <v>Pawnee CUSD 11</v>
      </c>
      <c r="H991" s="123" t="str">
        <f>IFERROR(VLOOKUP(ROWS($H$2:H991),$A$2:$B$996,2,FALSE),"")</f>
        <v/>
      </c>
    </row>
    <row r="992" spans="1:8" ht="15">
      <c r="A992" s="123">
        <f>IF(ISNUMBER(SEARCH('Cover Page'!$D$9,Table1[[#This Row],[School District]])),MAX($A$1:A991)+1,0)</f>
        <v>0</v>
      </c>
      <c r="B992" s="254" t="s">
        <v>1017</v>
      </c>
      <c r="C992" s="255" t="s">
        <v>3466</v>
      </c>
      <c r="D992" s="256" t="s">
        <v>154</v>
      </c>
      <c r="E992" s="254" t="s">
        <v>1053</v>
      </c>
      <c r="F992" s="256" t="s">
        <v>2264</v>
      </c>
      <c r="G992" s="123" t="str">
        <f ca="1"/>
        <v>Pawnee CUSD 11</v>
      </c>
      <c r="H992" s="123" t="str">
        <f>IFERROR(VLOOKUP(ROWS($H$2:H992),$A$2:$B$996,2,FALSE),"")</f>
        <v/>
      </c>
    </row>
    <row r="993" spans="1:8" ht="15">
      <c r="A993" s="123">
        <f>IF(ISNUMBER(SEARCH('Cover Page'!$D$9,Table1[[#This Row],[School District]])),MAX($A$1:A992)+1,0)</f>
        <v>0</v>
      </c>
      <c r="B993" s="254" t="s">
        <v>1018</v>
      </c>
      <c r="C993" s="255" t="s">
        <v>3467</v>
      </c>
      <c r="D993" s="256" t="s">
        <v>156</v>
      </c>
      <c r="E993" s="254" t="s">
        <v>2416</v>
      </c>
      <c r="F993" s="256" t="s">
        <v>2265</v>
      </c>
      <c r="G993" s="123" t="str">
        <f ca="1"/>
        <v>Pawnee CUSD 11</v>
      </c>
      <c r="H993" s="123" t="str">
        <f>IFERROR(VLOOKUP(ROWS($H$2:H993),$A$2:$B$996,2,FALSE),"")</f>
        <v/>
      </c>
    </row>
    <row r="994" spans="1:8" ht="15">
      <c r="A994" s="123">
        <f>IF(ISNUMBER(SEARCH('Cover Page'!$D$9,Table1[[#This Row],[School District]])),MAX($A$1:A993)+1,0)</f>
        <v>0</v>
      </c>
      <c r="B994" s="254" t="s">
        <v>1019</v>
      </c>
      <c r="C994" s="255" t="s">
        <v>3468</v>
      </c>
      <c r="D994" s="256" t="s">
        <v>156</v>
      </c>
      <c r="E994" s="254" t="s">
        <v>1055</v>
      </c>
      <c r="F994" s="256" t="s">
        <v>2266</v>
      </c>
      <c r="G994" s="123" t="str">
        <f ca="1"/>
        <v>Pawnee CUSD 11</v>
      </c>
      <c r="H994" s="123" t="str">
        <f>IFERROR(VLOOKUP(ROWS($H$2:H994),$A$2:$B$996,2,FALSE),"")</f>
        <v/>
      </c>
    </row>
    <row r="995" spans="1:8" ht="15">
      <c r="A995" s="123">
        <f>IF(ISNUMBER(SEARCH('Cover Page'!$D$9,Table1[[#This Row],[School District]])),MAX($A$1:A994)+1,0)</f>
        <v>0</v>
      </c>
      <c r="B995" s="254" t="s">
        <v>1020</v>
      </c>
      <c r="C995" s="255" t="s">
        <v>3469</v>
      </c>
      <c r="D995" s="256" t="s">
        <v>154</v>
      </c>
      <c r="E995" s="254" t="s">
        <v>1051</v>
      </c>
      <c r="F995" s="256" t="s">
        <v>2267</v>
      </c>
      <c r="G995" s="123" t="str">
        <f ca="1"/>
        <v>Pawnee CUSD 11</v>
      </c>
      <c r="H995" s="123" t="str">
        <f>IFERROR(VLOOKUP(ROWS($H$2:H995),$A$2:$B$996,2,FALSE),"")</f>
        <v/>
      </c>
    </row>
    <row r="996" spans="1:8">
      <c r="A996" s="123">
        <f>IF(ISNUMBER(SEARCH('Cover Page'!$D$9,Table1[[#This Row],[School District]])),MAX($A$1:A995)+1,0)</f>
        <v>0</v>
      </c>
      <c r="B996" s="199" t="s">
        <v>1021</v>
      </c>
      <c r="C996" s="225" t="s">
        <v>3470</v>
      </c>
      <c r="D996" t="s">
        <v>155</v>
      </c>
      <c r="E996" t="s">
        <v>1051</v>
      </c>
      <c r="F996" t="s">
        <v>2268</v>
      </c>
      <c r="G996" s="123" t="str">
        <f ca="1"/>
        <v>Pawnee CUSD 11</v>
      </c>
      <c r="H996" s="123" t="str">
        <f>IFERROR(VLOOKUP(ROWS($H$2:H996),$A$2:$B$996,2,FALSE),"")</f>
        <v/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J32"/>
  <sheetViews>
    <sheetView workbookViewId="0">
      <selection activeCell="A4" sqref="A4"/>
    </sheetView>
  </sheetViews>
  <sheetFormatPr defaultRowHeight="12.75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>
      <c r="A1" s="209" t="s">
        <v>2271</v>
      </c>
      <c r="B1" s="209"/>
      <c r="C1" s="2"/>
    </row>
    <row r="2" spans="1:4" ht="15.75">
      <c r="A2" s="210">
        <v>2023</v>
      </c>
      <c r="B2" s="210"/>
      <c r="C2" s="2"/>
    </row>
    <row r="3" spans="1:4">
      <c r="A3" s="211" t="s">
        <v>2272</v>
      </c>
      <c r="C3" s="211"/>
    </row>
    <row r="4" spans="1:4">
      <c r="A4" s="212">
        <v>44895</v>
      </c>
      <c r="B4" s="27">
        <v>2023</v>
      </c>
      <c r="C4" s="212"/>
      <c r="D4" s="27"/>
    </row>
    <row r="6" spans="1:4">
      <c r="A6" s="197" t="s">
        <v>2274</v>
      </c>
    </row>
    <row r="7" spans="1:4">
      <c r="A7" s="85" t="s">
        <v>2281</v>
      </c>
    </row>
    <row r="8" spans="1:4">
      <c r="A8" s="85" t="s">
        <v>2275</v>
      </c>
    </row>
    <row r="32" spans="10:10">
      <c r="J32" s="85"/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7" sqref="B47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6443E-8E44-46B5-A88B-BDA821BED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B1D56-EA82-469A-9BB2-87F49CC1999A}">
  <ds:schemaRefs>
    <ds:schemaRef ds:uri="d21dc803-237d-4c68-8692-8d731fd29118"/>
    <ds:schemaRef ds:uri="http://purl.org/dc/terms/"/>
    <ds:schemaRef ds:uri="http://www.w3.org/XML/1998/namespace"/>
    <ds:schemaRef ds:uri="4d435f69-8686-490b-bd6d-b153bf22ab50"/>
    <ds:schemaRef ds:uri="http://schemas.microsoft.com/office/2006/metadata/properties"/>
    <ds:schemaRef ds:uri="6ce3111e-7420-4802-b50a-75d4e9a0b980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ASA22</vt:lpstr>
      <vt:lpstr>Sheet1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ASA Form 2 tw.xlsx</dc:title>
  <dc:creator>KOLAZ CHRISTINE</dc:creator>
  <cp:lastModifiedBy>JILL HAMILTON</cp:lastModifiedBy>
  <cp:lastPrinted>2023-06-08T15:56:29Z</cp:lastPrinted>
  <dcterms:created xsi:type="dcterms:W3CDTF">2001-07-03T18:32:58Z</dcterms:created>
  <dcterms:modified xsi:type="dcterms:W3CDTF">2025-01-30T17:38:10Z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